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5CEB3A1C-2258-498D-82D8-27B6E639D21B}" xr6:coauthVersionLast="47" xr6:coauthVersionMax="47" xr10:uidLastSave="{00000000-0000-0000-0000-000000000000}"/>
  <bookViews>
    <workbookView xWindow="-120" yWindow="-120" windowWidth="29040" windowHeight="15840" tabRatio="864" firstSheet="17" activeTab="18"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 r:id="rId35"/>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Datenart">'[2]Account balances'!$D$3</definedName>
    <definedName name="EOP">[2]Overview!$B$4</definedName>
    <definedName name="Ges">'[2]Account balances'!$B$2</definedName>
    <definedName name="KtoPlan">'[2]Account balances'!$A$4</definedName>
    <definedName name="L_FORMULAS_GEO">[3]ListSheet!$W$2:$W$15</definedName>
    <definedName name="Periode">'[2]Account balances'!$D$4</definedName>
    <definedName name="postingdate">[2]Overview!$B$3</definedName>
    <definedName name="_xlnm.Print_Area" localSheetId="29">Instruction!$A$1:$C$224</definedName>
    <definedName name="Quarterly">'[2]Help Sheet'!$C$27</definedName>
    <definedName name="Sheet">[4]Sheet2!$H$5:$H$31</definedName>
    <definedName name="VDatenart">'[2]Account balances'!$C$3</definedName>
    <definedName name="VPeriode">'[2]Account balances'!$C$4</definedName>
    <definedName name="საკრედიტო">[4]Sheet2!$B$6:$B$8</definedName>
    <definedName name="ფაილი">[4]Sheet2!$B$2:$B$3</definedName>
    <definedName name="ცვლილება_კორექტირება_რეგულაციაში">[4]Sheet2!$K$5:$K$9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36" l="1"/>
  <c r="J25" i="36"/>
  <c r="I25" i="36"/>
  <c r="H25" i="36"/>
  <c r="G25" i="36"/>
  <c r="F25" i="36"/>
  <c r="K20" i="36"/>
  <c r="K19" i="36"/>
  <c r="K18" i="36"/>
  <c r="K15" i="36"/>
  <c r="K14" i="36"/>
  <c r="K13" i="36"/>
  <c r="K12" i="36"/>
  <c r="K11" i="36"/>
  <c r="K10" i="36"/>
  <c r="K8" i="36"/>
  <c r="J21" i="36"/>
  <c r="I21" i="36"/>
  <c r="G21" i="36"/>
  <c r="F21" i="36"/>
  <c r="D21" i="36"/>
  <c r="C21" i="36"/>
  <c r="E21" i="36"/>
  <c r="K21" i="36" l="1"/>
  <c r="H21" i="36"/>
  <c r="K16" i="36"/>
  <c r="K33" i="102" l="1"/>
  <c r="F33" i="102"/>
  <c r="G33" i="102"/>
  <c r="I33" i="102"/>
  <c r="L33" i="102"/>
  <c r="J33" i="102"/>
  <c r="E33" i="102"/>
  <c r="D33" i="102"/>
  <c r="C33" i="102" l="1"/>
  <c r="H33" i="102"/>
  <c r="C18" i="99" l="1"/>
  <c r="C41" i="79" l="1"/>
  <c r="C40" i="79"/>
  <c r="C33" i="79"/>
  <c r="C32" i="79"/>
  <c r="C25" i="79"/>
  <c r="C24" i="79"/>
  <c r="C23" i="79"/>
  <c r="C22" i="79"/>
  <c r="C21" i="79"/>
  <c r="C20" i="79"/>
  <c r="C17" i="79"/>
  <c r="C16" i="79"/>
  <c r="C15" i="79"/>
  <c r="C14" i="79"/>
  <c r="C13" i="79"/>
  <c r="C11" i="79"/>
  <c r="C10" i="79"/>
  <c r="D22" i="74"/>
  <c r="N14" i="35"/>
  <c r="C18" i="35"/>
  <c r="E18" i="35"/>
  <c r="G18" i="35"/>
  <c r="I18" i="35"/>
  <c r="K18" i="35"/>
  <c r="M18" i="35"/>
  <c r="O18" i="35"/>
  <c r="Q18" i="35"/>
  <c r="C19" i="35"/>
  <c r="E19" i="35"/>
  <c r="G19" i="35"/>
  <c r="I19" i="35"/>
  <c r="K19" i="35"/>
  <c r="M19" i="35"/>
  <c r="O19" i="35"/>
  <c r="Q19" i="35"/>
  <c r="C20" i="35"/>
  <c r="E20" i="35"/>
  <c r="G20" i="35"/>
  <c r="I20" i="35"/>
  <c r="K20" i="35"/>
  <c r="M20" i="35"/>
  <c r="O20" i="35"/>
  <c r="Q20" i="35"/>
  <c r="C21" i="35"/>
  <c r="E21" i="35"/>
  <c r="G21" i="35"/>
  <c r="I21" i="35"/>
  <c r="K21" i="35"/>
  <c r="M21" i="35"/>
  <c r="O21" i="35"/>
  <c r="Q21" i="35"/>
  <c r="C17" i="35"/>
  <c r="E17" i="35"/>
  <c r="G17" i="35"/>
  <c r="I17" i="35"/>
  <c r="K17" i="35"/>
  <c r="M17" i="35"/>
  <c r="O17" i="35"/>
  <c r="Q17" i="35"/>
  <c r="Q16" i="35"/>
  <c r="O16" i="35"/>
  <c r="M16" i="35"/>
  <c r="K16" i="35"/>
  <c r="I16" i="35"/>
  <c r="G16" i="35"/>
  <c r="E16" i="35"/>
  <c r="C16" i="35"/>
  <c r="Q15" i="35"/>
  <c r="O15" i="35"/>
  <c r="M15" i="35"/>
  <c r="K15" i="35"/>
  <c r="I15" i="35"/>
  <c r="G15" i="35"/>
  <c r="E15" i="35"/>
  <c r="C15" i="35"/>
  <c r="C12" i="35"/>
  <c r="E12" i="35"/>
  <c r="G12" i="35"/>
  <c r="I12" i="35"/>
  <c r="K12" i="35"/>
  <c r="M12" i="35"/>
  <c r="O12" i="35"/>
  <c r="Q12" i="35"/>
  <c r="C13" i="35"/>
  <c r="E13" i="35"/>
  <c r="G13" i="35"/>
  <c r="I13" i="35"/>
  <c r="K13" i="35"/>
  <c r="M13" i="35"/>
  <c r="O13" i="35"/>
  <c r="Q13" i="35"/>
  <c r="C14" i="35"/>
  <c r="E14" i="35"/>
  <c r="G14" i="35"/>
  <c r="I14" i="35"/>
  <c r="K14" i="35"/>
  <c r="M14" i="35"/>
  <c r="O14" i="35"/>
  <c r="Q14" i="35"/>
  <c r="C9" i="35"/>
  <c r="E9" i="35"/>
  <c r="G9" i="35"/>
  <c r="I9" i="35"/>
  <c r="K9" i="35"/>
  <c r="M9" i="35"/>
  <c r="O9" i="35"/>
  <c r="Q9" i="35"/>
  <c r="C10" i="35"/>
  <c r="E10" i="35"/>
  <c r="G10" i="35"/>
  <c r="I10" i="35"/>
  <c r="K10" i="35"/>
  <c r="M10" i="35"/>
  <c r="O10" i="35"/>
  <c r="Q10" i="35"/>
  <c r="C11" i="35"/>
  <c r="E11" i="35"/>
  <c r="G11" i="35"/>
  <c r="I11" i="35"/>
  <c r="K11" i="35"/>
  <c r="M11" i="35"/>
  <c r="O11" i="35"/>
  <c r="Q11" i="35"/>
  <c r="C8" i="35"/>
  <c r="E8" i="35"/>
  <c r="G8" i="35"/>
  <c r="I8" i="35"/>
  <c r="K8" i="35"/>
  <c r="M8" i="35"/>
  <c r="O8" i="35"/>
  <c r="Q8" i="35"/>
  <c r="C22" i="74" l="1"/>
  <c r="E22" i="74"/>
  <c r="C22" i="95" l="1"/>
  <c r="B1" i="94" l="1"/>
  <c r="B1" i="93"/>
  <c r="B1" i="92"/>
  <c r="B1" i="104" l="1"/>
  <c r="B1" i="103"/>
  <c r="B1" i="102"/>
  <c r="B1" i="101"/>
  <c r="B1" i="100"/>
  <c r="B1" i="99"/>
  <c r="B1" i="98"/>
  <c r="B1" i="97"/>
  <c r="B1" i="96"/>
  <c r="B1" i="95"/>
  <c r="D15" i="98" l="1"/>
  <c r="D22" i="95"/>
  <c r="E22" i="95"/>
  <c r="F22" i="95"/>
  <c r="G22" i="95"/>
  <c r="H22" i="95" l="1"/>
  <c r="B1" i="80" l="1"/>
  <c r="G21" i="80" l="1"/>
  <c r="G37" i="80"/>
  <c r="G6" i="71"/>
  <c r="G13" i="71" s="1"/>
  <c r="F6" i="71"/>
  <c r="F13" i="71" s="1"/>
  <c r="E6" i="71"/>
  <c r="E13" i="71" s="1"/>
  <c r="D6" i="71"/>
  <c r="D13" i="71" s="1"/>
  <c r="C6" i="71"/>
  <c r="C13" i="71" s="1"/>
  <c r="G39" i="80" l="1"/>
  <c r="C35" i="79"/>
  <c r="B1" i="79" l="1"/>
  <c r="B1" i="37"/>
  <c r="B1" i="36"/>
  <c r="B1" i="74"/>
  <c r="B1" i="64"/>
  <c r="B1" i="35"/>
  <c r="B1" i="69"/>
  <c r="B1" i="77"/>
  <c r="B1" i="28"/>
  <c r="B1" i="73"/>
  <c r="B1" i="72"/>
  <c r="B1" i="52"/>
  <c r="B1" i="71"/>
  <c r="B1" i="6"/>
  <c r="C21" i="77" l="1"/>
  <c r="C20" i="77"/>
  <c r="C19" i="77"/>
  <c r="C30" i="79" l="1"/>
  <c r="C26" i="79"/>
  <c r="C8" i="79"/>
  <c r="E8" i="37" l="1"/>
  <c r="N16" i="37"/>
  <c r="N17" i="37"/>
  <c r="N18" i="37"/>
  <c r="N19" i="37"/>
  <c r="N20" i="37"/>
  <c r="N15" i="37"/>
  <c r="N13" i="37"/>
  <c r="N10" i="37"/>
  <c r="N9" i="37"/>
  <c r="N11" i="37"/>
  <c r="N12" i="37"/>
  <c r="E19" i="37"/>
  <c r="E18" i="37"/>
  <c r="E17" i="37"/>
  <c r="E16" i="37"/>
  <c r="E15" i="37"/>
  <c r="E12" i="37"/>
  <c r="E11" i="37"/>
  <c r="E10" i="37"/>
  <c r="E9" i="37"/>
  <c r="M7" i="37"/>
  <c r="L7" i="37"/>
  <c r="L21" i="37" s="1"/>
  <c r="J7" i="37"/>
  <c r="J21" i="37" s="1"/>
  <c r="I7" i="37"/>
  <c r="I21" i="37" s="1"/>
  <c r="H7" i="37"/>
  <c r="H21" i="37" s="1"/>
  <c r="G7" i="37"/>
  <c r="G21" i="37" s="1"/>
  <c r="F7" i="37"/>
  <c r="F21" i="37" s="1"/>
  <c r="C7" i="37"/>
  <c r="M21" i="37" l="1"/>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F22" i="74" l="1"/>
  <c r="S22" i="35"/>
  <c r="D22" i="35" l="1"/>
  <c r="E22" i="35"/>
  <c r="F22" i="35"/>
  <c r="G22" i="35"/>
  <c r="H22" i="35"/>
  <c r="I22" i="35"/>
  <c r="J22" i="35"/>
  <c r="K22" i="35"/>
  <c r="L22" i="35"/>
  <c r="M22" i="35"/>
  <c r="N22" i="35"/>
  <c r="O22" i="35"/>
  <c r="P22" i="35"/>
  <c r="Q22" i="35"/>
  <c r="R22" i="35"/>
  <c r="C22" i="35"/>
  <c r="V7" i="64" l="1"/>
  <c r="H8" i="74" l="1"/>
  <c r="T21" i="64"/>
  <c r="U21" i="64"/>
  <c r="V9" i="64"/>
  <c r="H10" i="74"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H21" i="74" l="1"/>
  <c r="H12" i="74"/>
  <c r="H13" i="74"/>
  <c r="H11" i="74"/>
  <c r="H17" i="74"/>
  <c r="H20" i="74"/>
  <c r="H16" i="74"/>
  <c r="H19" i="74"/>
  <c r="H15" i="74"/>
  <c r="H18" i="74"/>
  <c r="H14" i="74"/>
  <c r="V21" i="64"/>
  <c r="H9" i="74" l="1"/>
  <c r="G22" i="74"/>
  <c r="H22" i="74" l="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K5" i="6" s="1"/>
  <c r="B2" i="71"/>
  <c r="G5" i="71" s="1"/>
  <c r="E5" i="6"/>
  <c r="J5" i="6" s="1"/>
  <c r="D5" i="6"/>
  <c r="I5" i="6"/>
  <c r="G5" i="6"/>
  <c r="L5" i="6" s="1"/>
  <c r="C5" i="71" l="1"/>
  <c r="E5" i="71"/>
  <c r="F5" i="71"/>
  <c r="D5" i="71"/>
  <c r="F54" i="69" l="1"/>
  <c r="D37" i="72" l="1"/>
  <c r="F37" i="69" l="1"/>
  <c r="E37" i="72" l="1"/>
  <c r="C37" i="72"/>
  <c r="C5" i="73" l="1"/>
  <c r="C13" i="7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odcFile="C:\Users\t.cherkezishvili\Documents\My Data Sources\INFOWAREGEO_GEO IW_GEO ProCredit Group COA.odc" keepAlive="1" name="infowaredb_iw IW_GEO ProCredit Group COA3" type="5" refreshedVersion="8" background="1" saveData="1">
    <dbPr connection="Provider=MSOLAP.7;Integrated Security=SSPI;Persist Security Info=True;Initial Catalog=IW_GEO;Data Source=INFOWAREGEO\GEO;MDX Compatibility=1;Safety Options=2;MDX Missing Member Mode=Error;Update Isolation Level=2" command="ProCredit Group COA" commandType="1"/>
    <olapPr sendLocale="1" rowDrillCount="1000"/>
  </connection>
</connections>
</file>

<file path=xl/sharedStrings.xml><?xml version="1.0" encoding="utf-8"?>
<sst xmlns="http://schemas.openxmlformats.org/spreadsheetml/2006/main" count="1581" uniqueCount="980">
  <si>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</si>
  <si>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</si>
  <si>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</si>
  <si>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</si>
  <si>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</si>
  <si>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</si>
  <si>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</si>
  <si>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</si>
  <si>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</si>
  <si>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</si>
  <si>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</si>
  <si>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</si>
  <si>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</si>
  <si>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</si>
  <si>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</si>
  <si>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</si>
  <si>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</si>
  <si>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</si>
  <si>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</si>
  <si>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</si>
  <si>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</si>
  <si>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</si>
  <si>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</si>
  <si>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</si>
  <si>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</si>
  <si>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</si>
  <si>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</si>
  <si>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</si>
  <si>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</si>
  <si>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</si>
  <si>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</si>
  <si>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</si>
  <si>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</si>
  <si>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</si>
  <si>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</si>
  <si>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</si>
  <si>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</si>
  <si>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</si>
  <si>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</si>
  <si>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</si>
  <si>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</si>
  <si>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</si>
  <si>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</si>
  <si>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</si>
  <si>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</si>
  <si>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</si>
  <si>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</si>
  <si>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</si>
  <si>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</si>
  <si>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</si>
  <si>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</si>
  <si>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</si>
  <si>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</si>
  <si>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</si>
  <si>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</si>
  <si>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</si>
  <si>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</si>
  <si>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</si>
  <si>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</si>
  <si>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</si>
  <si>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</si>
  <si>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</si>
  <si>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</si>
  <si>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</si>
  <si>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</si>
  <si>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</si>
  <si>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</si>
  <si>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</si>
  <si>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</si>
  <si>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</si>
  <si>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</si>
  <si>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</si>
  <si>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</si>
  <si>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</si>
  <si>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</si>
  <si>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</si>
  <si>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</si>
  <si>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</si>
  <si>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</si>
  <si>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</si>
  <si>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</si>
  <si>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</si>
  <si>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</si>
  <si>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</si>
  <si>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</si>
  <si>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</si>
  <si>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</si>
  <si>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</si>
  <si>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</si>
  <si>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</si>
  <si>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</si>
  <si>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</si>
  <si>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</si>
  <si>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</si>
  <si>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</si>
  <si>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</si>
  <si>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</si>
  <si>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</si>
  <si>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</si>
  <si>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</si>
  <si>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</si>
  <si>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</si>
  <si>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</si>
  <si>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</si>
  <si>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</si>
  <si>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</si>
  <si>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</si>
  <si>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</si>
  <si>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</si>
  <si>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</si>
  <si>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</si>
  <si>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</si>
  <si>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</si>
  <si>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</si>
  <si>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</si>
  <si>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</si>
  <si>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</si>
  <si>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</si>
  <si>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</si>
  <si>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</si>
  <si>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</si>
  <si>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</si>
  <si>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</si>
  <si>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</si>
  <si>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</si>
  <si>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</si>
  <si>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</si>
  <si>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</si>
  <si>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</si>
  <si>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</si>
  <si>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</si>
  <si>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</si>
  <si>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</si>
  <si>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</si>
  <si>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</si>
  <si>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</si>
  <si>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</si>
  <si>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</si>
  <si>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</si>
  <si>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</si>
  <si>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</si>
  <si>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</si>
  <si>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</si>
  <si>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</si>
  <si>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</si>
  <si>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</si>
  <si>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</si>
  <si>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</si>
  <si>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</si>
  <si>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</si>
  <si>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</si>
  <si>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</si>
  <si>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</si>
  <si>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</si>
  <si>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</si>
  <si>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</si>
  <si>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</si>
  <si>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</si>
  <si>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</si>
  <si>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</si>
  <si>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</si>
  <si>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</si>
  <si>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</si>
  <si>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</si>
  <si>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</si>
  <si>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</si>
  <si>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</si>
  <si>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</si>
  <si>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</si>
  <si>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</si>
  <si>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</si>
  <si>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</si>
  <si>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</si>
  <si>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</si>
  <si>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</si>
  <si>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</si>
  <si>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</si>
  <si>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</si>
  <si>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</si>
  <si>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</si>
  <si>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</si>
  <si>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</si>
  <si>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</si>
  <si>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</si>
  <si>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</si>
  <si>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</si>
  <si>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</si>
  <si>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</si>
  <si>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</si>
  <si>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</si>
  <si>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</si>
  <si>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</si>
  <si>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</si>
  <si>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</si>
  <si>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</si>
  <si>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</si>
  <si>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</si>
  <si>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</si>
  <si>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</si>
  <si>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</si>
  <si>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</si>
  <si>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</si>
  <si>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</si>
  <si>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</si>
  <si>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</si>
  <si>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</si>
  <si>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</si>
  <si>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</si>
  <si>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</si>
  <si>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</si>
  <si>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</si>
  <si>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</si>
  <si>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</si>
  <si>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</si>
  <si>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</si>
  <si>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</si>
  <si>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</si>
  <si>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</si>
  <si>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</si>
  <si>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</si>
  <si>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</si>
  <si>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</si>
  <si>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</si>
  <si>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</si>
  <si>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</si>
  <si>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</si>
  <si>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</si>
  <si>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</si>
  <si>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</si>
  <si>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</si>
  <si>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</si>
  <si>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</si>
  <si>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</si>
  <si>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</si>
  <si>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</si>
  <si>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</si>
  <si>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</si>
  <si>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</si>
  <si>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</si>
  <si>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</si>
  <si>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</si>
  <si>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</si>
  <si>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</si>
  <si>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</si>
  <si>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</si>
  <si>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</si>
  <si>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</si>
  <si>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</si>
  <si>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</si>
  <si>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</si>
  <si>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</si>
  <si>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</si>
  <si>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</si>
  <si>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</si>
  <si>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</si>
  <si>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</si>
  <si>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</si>
  <si>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</si>
  <si>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</si>
  <si>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</si>
  <si>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</si>
  <si>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</si>
  <si>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</si>
  <si>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</si>
  <si>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</si>
  <si>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</si>
  <si>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</si>
  <si>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</si>
  <si>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</si>
  <si>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</si>
  <si>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</si>
  <si>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</si>
  <si>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</si>
  <si>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</si>
  <si>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</si>
  <si>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</si>
  <si>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</si>
  <si>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</si>
  <si>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</si>
  <si>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</si>
  <si>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</si>
  <si>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</si>
  <si>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</si>
  <si>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</si>
  <si>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</si>
  <si>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</si>
  <si>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</si>
  <si>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</si>
  <si>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</si>
  <si>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</si>
  <si>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</si>
  <si>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</si>
  <si>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</si>
  <si>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</si>
  <si>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</si>
  <si>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</si>
  <si>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</si>
  <si>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</si>
  <si>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</si>
  <si>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</si>
  <si>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</si>
  <si>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</si>
  <si>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</si>
  <si>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</si>
  <si>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</si>
  <si>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</si>
  <si>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</si>
  <si>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</si>
  <si>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</si>
  <si>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</si>
  <si>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</si>
  <si>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</si>
  <si>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</si>
  <si>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</si>
  <si>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</si>
  <si>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</si>
  <si>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</si>
  <si>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</si>
  <si>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</si>
  <si>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</si>
  <si>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</si>
  <si>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</si>
  <si>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</si>
  <si>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</si>
  <si>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</si>
  <si>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</si>
  <si>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</si>
  <si>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</si>
  <si>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</si>
  <si>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</si>
  <si>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</si>
  <si>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</si>
  <si>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</si>
  <si>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</si>
  <si>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</si>
  <si>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</si>
  <si>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</si>
  <si>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</si>
  <si>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</si>
  <si>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</si>
  <si>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</si>
  <si>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</si>
  <si>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</si>
  <si>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</si>
  <si>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</si>
  <si>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</si>
  <si>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</si>
  <si>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</si>
  <si>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</si>
  <si>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</si>
  <si>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</si>
  <si>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</si>
  <si>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</si>
  <si>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</si>
  <si>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</si>
  <si>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</si>
  <si>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</si>
  <si>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</si>
  <si>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</si>
  <si>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</si>
  <si>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</si>
  <si>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</si>
  <si>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</si>
  <si>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</si>
  <si>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</si>
  <si>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</si>
  <si>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</si>
  <si>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</si>
  <si>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</si>
  <si>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</si>
  <si>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</si>
  <si>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</si>
  <si>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</si>
  <si>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</si>
  <si>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</si>
  <si>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</si>
  <si>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</si>
  <si>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</si>
  <si>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</si>
  <si>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</si>
  <si>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</si>
  <si>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</si>
  <si>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</si>
  <si>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</si>
  <si>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</si>
  <si>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</si>
  <si>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</si>
  <si>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</si>
  <si>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</si>
  <si>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</si>
  <si>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</si>
  <si>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</si>
  <si>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</si>
  <si>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</si>
  <si>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</si>
  <si>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</si>
  <si>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</si>
  <si>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</si>
  <si>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</si>
  <si>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</si>
  <si>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</si>
  <si>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</si>
  <si>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</si>
  <si>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</si>
  <si>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</si>
  <si>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</si>
  <si>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</si>
  <si>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</si>
  <si>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</si>
  <si>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</si>
  <si>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</si>
  <si>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</si>
  <si>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</si>
  <si>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</si>
  <si>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</si>
  <si>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</si>
  <si>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</si>
  <si>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</si>
  <si>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</si>
  <si>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</si>
  <si>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</si>
  <si>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</si>
  <si>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</si>
  <si>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</si>
  <si>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</si>
  <si>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</si>
  <si>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</si>
  <si>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</si>
  <si>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</si>
  <si>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</si>
  <si>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</si>
  <si>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</si>
  <si>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</si>
  <si>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</si>
  <si>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</si>
  <si>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</si>
  <si>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</si>
  <si>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</si>
  <si>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</si>
  <si>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</si>
  <si>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</si>
  <si>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</si>
  <si>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</si>
  <si>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</si>
  <si>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</si>
  <si>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</si>
  <si>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</si>
  <si>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</si>
  <si>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</si>
  <si>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</si>
  <si>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</si>
  <si>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</si>
  <si>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</si>
  <si>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</si>
  <si>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</si>
  <si>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</si>
  <si>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</si>
  <si>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</si>
  <si>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</si>
  <si>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</si>
  <si>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</si>
  <si>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</si>
  <si>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</si>
  <si>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</si>
  <si>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</si>
  <si>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</si>
  <si>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</si>
  <si>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</si>
  <si>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</si>
  <si>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</si>
  <si>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</si>
  <si>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</si>
  <si>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</si>
  <si>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</si>
  <si>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</si>
  <si>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</si>
  <si>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</si>
  <si>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</si>
  <si>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</si>
  <si>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</si>
  <si>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</si>
  <si>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</si>
  <si>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</si>
  <si>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</si>
  <si>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</si>
  <si>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</si>
  <si>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</si>
  <si>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</si>
  <si>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</si>
  <si>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</si>
  <si>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</si>
  <si>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</si>
  <si>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</si>
  <si>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</si>
  <si>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</si>
  <si>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</si>
  <si>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</si>
  <si>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</si>
  <si>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</si>
  <si>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</si>
  <si>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</si>
  <si>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</si>
  <si>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</si>
  <si>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</si>
  <si>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</si>
  <si>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</si>
  <si>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</si>
  <si>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</si>
  <si>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</si>
  <si>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</si>
  <si>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</si>
  <si>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</si>
  <si>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</si>
  <si>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</si>
  <si>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</si>
  <si>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</si>
  <si>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</si>
  <si>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</si>
  <si>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</si>
  <si>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</si>
  <si>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</si>
  <si>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</si>
  <si>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</si>
  <si>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</si>
  <si>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</si>
  <si>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</si>
  <si>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</si>
  <si>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</si>
  <si>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</si>
  <si>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</si>
  <si>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</si>
  <si>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</si>
  <si>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</si>
  <si>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</si>
  <si>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</si>
  <si>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</si>
  <si>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</si>
  <si>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</si>
  <si>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</si>
  <si>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</si>
  <si>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</si>
  <si>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</si>
  <si>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</si>
  <si>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</si>
  <si>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</si>
  <si>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</si>
  <si>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</si>
  <si>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</si>
  <si>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</si>
  <si>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</si>
  <si>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</si>
  <si>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</si>
  <si>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</si>
  <si>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</si>
  <si>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</si>
  <si>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</si>
  <si>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</si>
  <si>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</si>
  <si>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</si>
  <si>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</si>
  <si>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</si>
  <si>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</si>
  <si>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</si>
  <si>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</si>
  <si>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</si>
  <si>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</si>
  <si>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</si>
  <si>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</si>
  <si>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</si>
  <si>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</si>
  <si>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</si>
  <si>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</si>
  <si>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</si>
  <si>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</si>
  <si>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</si>
  <si>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</si>
  <si>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</si>
  <si>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</si>
  <si>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</si>
  <si>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</si>
  <si>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</si>
  <si>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</si>
  <si>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</si>
  <si>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</si>
  <si>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</si>
  <si>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</si>
  <si>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</si>
  <si>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</si>
  <si>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</si>
  <si>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</si>
  <si>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</si>
  <si>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</si>
  <si>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</si>
  <si>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</si>
  <si>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</si>
  <si>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</si>
  <si>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</si>
  <si>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</si>
  <si>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</si>
  <si>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</si>
  <si>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</si>
  <si>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</si>
  <si>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</si>
  <si>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</si>
  <si>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</si>
  <si>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</si>
  <si>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</si>
  <si>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</si>
  <si>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</si>
  <si>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</si>
  <si>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</si>
  <si>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</si>
  <si>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</si>
  <si>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</si>
  <si>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</si>
  <si>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</si>
  <si>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</si>
  <si>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</si>
  <si>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</si>
  <si>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</si>
  <si>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</si>
  <si>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</si>
  <si>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</si>
  <si>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</si>
  <si>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</si>
  <si>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</si>
  <si>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</si>
  <si>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</si>
  <si>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</si>
  <si>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</si>
  <si>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</si>
  <si>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</si>
  <si>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</si>
  <si>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</si>
  <si>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</si>
  <si>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</si>
  <si>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</si>
  <si>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</si>
  <si>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</si>
  <si>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</si>
  <si>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</si>
  <si>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</si>
  <si>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</si>
  <si>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</si>
  <si>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</si>
  <si>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</si>
  <si>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</si>
  <si>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</si>
  <si>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</si>
  <si>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</si>
  <si>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</si>
  <si>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</si>
  <si>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</si>
  <si>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</si>
  <si>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</si>
  <si>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</si>
  <si>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</si>
  <si>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</si>
  <si>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</si>
  <si>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</si>
  <si>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</si>
  <si>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</si>
  <si>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</si>
  <si>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</si>
  <si>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</si>
  <si>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</si>
  <si>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</si>
  <si>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</si>
  <si>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</si>
  <si>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</si>
  <si>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</si>
  <si>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</si>
  <si>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</si>
  <si>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</si>
  <si>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</si>
  <si>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</si>
  <si>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</si>
  <si>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</si>
  <si>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</si>
  <si>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</si>
  <si>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</si>
  <si>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</si>
  <si>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</si>
  <si>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</si>
  <si>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</si>
  <si>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</si>
  <si>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</si>
  <si>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</si>
  <si>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</si>
  <si>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</si>
  <si>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</si>
  <si>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</si>
  <si>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</si>
  <si>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</si>
  <si>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</si>
  <si>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</si>
  <si>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</si>
  <si>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</si>
  <si>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</si>
  <si>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</si>
  <si>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</si>
  <si>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</si>
  <si>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</si>
  <si>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</si>
  <si>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</si>
  <si>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</si>
  <si>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</si>
  <si>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</si>
  <si>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</si>
  <si>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</si>
  <si>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</si>
  <si>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</si>
  <si>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</si>
  <si>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</si>
  <si>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</si>
  <si>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</si>
  <si>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</si>
  <si>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</si>
  <si>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</si>
  <si>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</si>
  <si>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</si>
  <si>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</si>
  <si>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</si>
  <si>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</si>
  <si>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</si>
  <si>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</si>
  <si>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</si>
  <si>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</si>
  <si>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</si>
  <si>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</si>
  <si>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</si>
  <si>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</si>
  <si>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</si>
  <si>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</si>
  <si>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</si>
  <si>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</si>
  <si>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</si>
  <si>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</si>
  <si>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</si>
  <si>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</si>
  <si>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</si>
  <si>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</si>
  <si>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</si>
  <si>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</si>
  <si>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</si>
  <si>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</si>
  <si>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</si>
  <si>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</si>
  <si>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</si>
  <si>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</si>
  <si>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</si>
  <si>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</si>
  <si>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</si>
  <si>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</si>
  <si>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</si>
  <si>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</si>
  <si>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</si>
  <si>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</si>
  <si>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</si>
  <si>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</si>
  <si>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</si>
  <si>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</si>
  <si>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</si>
  <si>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</si>
  <si>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</si>
  <si>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</si>
  <si>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</si>
  <si>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</si>
  <si>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</si>
  <si>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</si>
  <si>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</si>
  <si>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</si>
  <si>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</si>
  <si>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</si>
  <si>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</si>
  <si>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</si>
  <si>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</si>
  <si>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</si>
  <si>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</si>
  <si>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</si>
  <si>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</si>
  <si>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</si>
  <si>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</si>
  <si>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</si>
  <si>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</si>
  <si>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</si>
  <si>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</si>
  <si>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</si>
  <si>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</si>
  <si>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</si>
  <si>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</si>
  <si>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</si>
  <si>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</si>
  <si>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</si>
  <si>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</si>
  <si>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</si>
  <si>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</si>
  <si>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</si>
  <si>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</si>
  <si>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</si>
  <si>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</si>
  <si>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</si>
  <si>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</si>
  <si>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</si>
  <si>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</si>
  <si>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</si>
  <si>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</si>
  <si>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</si>
  <si>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</si>
  <si>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</si>
  <si>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</si>
  <si>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</si>
  <si>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</si>
  <si>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</si>
  <si>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</si>
  <si>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</si>
  <si>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</si>
  <si>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</si>
  <si>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</si>
  <si>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</si>
  <si>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</si>
  <si>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</si>
  <si>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</si>
  <si>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</si>
  <si>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</si>
  <si>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</si>
  <si>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</si>
  <si>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</si>
  <si>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</si>
  <si>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</si>
  <si>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</si>
  <si>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</si>
  <si>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</si>
  <si>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</si>
  <si>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</si>
  <si>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</si>
  <si>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</si>
  <si>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</si>
  <si>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</si>
  <si>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</si>
  <si>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</si>
  <si>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</si>
  <si>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</si>
  <si>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</si>
  <si>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</si>
  <si>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</si>
  <si>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</si>
  <si>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</si>
  <si>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</si>
  <si>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</si>
  <si>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</si>
  <si>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</si>
  <si>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</si>
  <si>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</si>
  <si>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</si>
  <si>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</si>
  <si>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</si>
  <si>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</si>
  <si>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</si>
  <si>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</si>
  <si>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</si>
  <si>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</si>
  <si>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</si>
  <si>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</si>
  <si>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</si>
  <si>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</si>
  <si>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</si>
  <si>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</si>
  <si>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</si>
  <si>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</si>
  <si>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</si>
  <si>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</si>
  <si>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</si>
  <si>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</si>
  <si>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</si>
  <si>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</si>
  <si>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</si>
  <si>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</si>
  <si>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</si>
  <si>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</si>
  <si>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</si>
  <si>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</si>
  <si>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</si>
  <si>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</si>
  <si>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</si>
  <si>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</si>
  <si>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</si>
  <si>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</si>
  <si>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</si>
  <si>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</si>
  <si>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</si>
  <si>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</si>
  <si>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</si>
  <si>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</si>
  <si>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</si>
  <si>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</si>
  <si>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</si>
  <si>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</si>
  <si>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</si>
  <si>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</si>
  <si>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</si>
  <si>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</si>
  <si>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</si>
  <si>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</si>
  <si>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</si>
  <si>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</si>
  <si>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</si>
  <si>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</si>
  <si>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</si>
  <si>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</si>
  <si>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</si>
  <si>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</si>
  <si>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</si>
  <si>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</si>
  <si>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</si>
  <si>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</si>
  <si>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</si>
  <si>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</si>
  <si>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</si>
  <si>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</si>
  <si>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</si>
  <si>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</si>
  <si>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</si>
  <si>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</si>
  <si>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</si>
  <si>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</si>
  <si>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</si>
  <si>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</si>
  <si>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</si>
  <si>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</si>
  <si>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</si>
  <si>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</si>
  <si>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</si>
  <si>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</si>
  <si>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</si>
  <si>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</si>
  <si>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</si>
  <si>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</si>
  <si>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</si>
  <si>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</si>
  <si>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</si>
  <si>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</si>
  <si>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</si>
  <si>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</si>
  <si>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</si>
  <si>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</si>
  <si>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</si>
  <si>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</si>
  <si>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</si>
  <si>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</si>
  <si>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</si>
  <si>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</si>
  <si>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</si>
  <si>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</si>
  <si>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</si>
  <si>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</si>
  <si>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</si>
  <si>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</si>
  <si>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</si>
  <si>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</si>
  <si>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</si>
  <si>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</si>
  <si>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</si>
  <si>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</si>
  <si>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გენერალური დირექტორი/ბიზნეს კლიენტები, ფინანსები</t>
  </si>
  <si>
    <t>ზეინაბ ლომაშვილი</t>
  </si>
  <si>
    <t>დირექტორი/საკრედიტო რისკები, ზოგადი რისკები</t>
  </si>
  <si>
    <t>მარიტა შეშაბერიძე</t>
  </si>
  <si>
    <t>დირექტორი/ფიზიკური პირები, მარკეტინგი, ციფრული არხების განვითარება</t>
  </si>
  <si>
    <t>ProCredit Holding AG &amp; Co. KGaA</t>
  </si>
  <si>
    <t>Zeitinger Invest GmbH</t>
  </si>
  <si>
    <t>KfW - Kreditanstalt für Wiederaufbau</t>
  </si>
  <si>
    <t>DOEN Participaties BV</t>
  </si>
  <si>
    <t>IFC - International Finance Corporation</t>
  </si>
  <si>
    <t>TIAA-Teachers Insurance and Annuity Association</t>
  </si>
  <si>
    <t>ს.ს "პროკრედიტ ბანკი"</t>
  </si>
  <si>
    <t>ცხრილი 9 (Capital), N17</t>
  </si>
  <si>
    <t xml:space="preserve">                                                                                       საბალანსო აქტივები
                                                                                                                                                                                                             სექტორი დაფარვის წყაროს/კონტრაგენტის ტიპის მიხედვით</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</si>
  <si>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</si>
  <si>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www.procreditbank.ge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</si>
</sst>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_-;\-* #,##0_-;_-* &quot;-&quot;??_-;_-@_-"/>
    <numFmt numFmtId="199" formatCode="0.000%"/>
  </numFmts>
  <fonts count="14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i/>
      <sz val="11"/>
      <name val="Calibri"/>
      <family val="2"/>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1"/>
      <color theme="0"/>
      <name val="Calibri"/>
      <family val="2"/>
      <scheme val="minor"/>
    </font>
    <font>
      <i/>
      <sz val="8"/>
      <color indexed="8"/>
      <name val="Verdana"/>
      <family val="2"/>
    </font>
    <font>
      <sz val="10"/>
      <color rgb="FF0000FF"/>
      <name val="Calibri"/>
      <family val="2"/>
      <scheme val="minor"/>
    </font>
    <font>
      <sz val="9"/>
      <color rgb="FF0000FF"/>
      <name val="Arial"/>
      <family val="2"/>
    </font>
    <font>
      <b/>
      <sz val="11"/>
      <name val="Calibri"/>
      <family val="2"/>
      <scheme val="minor"/>
    </font>
    <font>
      <b/>
      <sz val="9"/>
      <name val="Calibri"/>
      <family val="2"/>
      <scheme val="minor"/>
    </font>
    <font>
      <sz val="10"/>
      <name val="Times New Roma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thin">
        <color theme="6" tint="-0.499984740745262"/>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7" borderId="0"/>
    <xf numFmtId="173" fontId="25" fillId="37" borderId="0"/>
    <xf numFmtId="172" fontId="25" fillId="37" borderId="0"/>
    <xf numFmtId="0" fontId="26" fillId="38"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3"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4"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72"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0" applyNumberFormat="0" applyFill="0" applyAlignment="0" applyProtection="0"/>
    <xf numFmtId="173" fontId="54" fillId="0" borderId="40" applyNumberFormat="0" applyFill="0" applyAlignment="0" applyProtection="0"/>
    <xf numFmtId="0"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3"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0" fontId="68" fillId="0" borderId="43"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1" fontId="74" fillId="0" borderId="0" applyProtection="0"/>
    <xf numFmtId="172" fontId="25" fillId="0" borderId="44"/>
    <xf numFmtId="173" fontId="25" fillId="0" borderId="44"/>
    <xf numFmtId="172"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3"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172"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1" fillId="0" borderId="0"/>
    <xf numFmtId="0" fontId="81" fillId="0" borderId="0"/>
    <xf numFmtId="172"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3"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3"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24" fillId="0" borderId="48"/>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3"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92" fontId="2" fillId="70" borderId="97" applyFont="0">
      <alignment horizontal="right" vertical="center"/>
    </xf>
    <xf numFmtId="3" fontId="2" fillId="70" borderId="97" applyFont="0">
      <alignment horizontal="right" vertical="center"/>
    </xf>
    <xf numFmtId="0" fontId="82"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3"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3" fontId="2" fillId="75" borderId="97"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3" fontId="2" fillId="72" borderId="97" applyFont="0">
      <alignment horizontal="right" vertical="center"/>
      <protection locked="0"/>
    </xf>
    <xf numFmtId="0" fontId="65"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3"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2" fillId="71" borderId="98" applyNumberFormat="0" applyFont="0" applyBorder="0" applyProtection="0">
      <alignment horizontal="left" vertical="center"/>
    </xf>
    <xf numFmtId="9" fontId="2" fillId="71" borderId="97" applyFont="0" applyProtection="0">
      <alignment horizontal="right" vertical="center"/>
    </xf>
    <xf numFmtId="3" fontId="2" fillId="71" borderId="97" applyFont="0" applyProtection="0">
      <alignment horizontal="right" vertical="center"/>
    </xf>
    <xf numFmtId="0" fontId="61" fillId="70" borderId="98" applyFont="0" applyBorder="0">
      <alignment horizontal="center" wrapText="1"/>
    </xf>
    <xf numFmtId="172" fontId="53" fillId="0" borderId="95">
      <alignment horizontal="left" vertical="center"/>
    </xf>
    <xf numFmtId="0" fontId="53" fillId="0" borderId="95">
      <alignment horizontal="left" vertical="center"/>
    </xf>
    <xf numFmtId="0" fontId="53" fillId="0" borderId="95">
      <alignment horizontal="left" vertical="center"/>
    </xf>
    <xf numFmtId="0" fontId="2" fillId="69"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3"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1" fillId="0" borderId="0"/>
    <xf numFmtId="173" fontId="25" fillId="37" borderId="0"/>
    <xf numFmtId="0" fontId="2" fillId="0" borderId="0">
      <alignment vertical="center"/>
    </xf>
    <xf numFmtId="43" fontId="1" fillId="0" borderId="0" applyFont="0" applyFill="0" applyBorder="0" applyAlignment="0" applyProtection="0"/>
    <xf numFmtId="0" fontId="128" fillId="0" borderId="0"/>
    <xf numFmtId="0" fontId="2" fillId="0" borderId="0"/>
    <xf numFmtId="4" fontId="1" fillId="0" borderId="0" applyFont="0" applyFill="0" applyBorder="0" applyAlignment="0" applyProtection="0"/>
  </cellStyleXfs>
  <cellXfs count="944">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8"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70"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70"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8" fillId="2" borderId="21" xfId="0" applyFont="1" applyFill="1" applyBorder="1" applyAlignment="1">
      <alignment horizontal="right" vertical="center"/>
    </xf>
    <xf numFmtId="0" fontId="4" fillId="0" borderId="53" xfId="0" applyFont="1" applyBorder="1"/>
    <xf numFmtId="0" fontId="19" fillId="0" borderId="21" xfId="0" applyFont="1" applyBorder="1" applyAlignment="1">
      <alignment horizontal="center" vertical="center" wrapText="1"/>
    </xf>
    <xf numFmtId="0" fontId="4" fillId="0" borderId="54"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6" borderId="22" xfId="13" applyFont="1" applyFill="1" applyBorder="1" applyAlignment="1" applyProtection="1">
      <alignment vertical="center" wrapText="1"/>
      <protection locked="0"/>
    </xf>
    <xf numFmtId="171" fontId="22" fillId="0" borderId="59" xfId="0" applyNumberFormat="1" applyFont="1" applyBorder="1" applyAlignment="1">
      <alignment horizontal="center"/>
    </xf>
    <xf numFmtId="171" fontId="22" fillId="0" borderId="57" xfId="0" applyNumberFormat="1" applyFont="1" applyBorder="1" applyAlignment="1">
      <alignment horizontal="center"/>
    </xf>
    <xf numFmtId="171" fontId="18" fillId="0" borderId="57" xfId="0" applyNumberFormat="1" applyFont="1" applyBorder="1" applyAlignment="1">
      <alignment horizontal="center"/>
    </xf>
    <xf numFmtId="171" fontId="22" fillId="0" borderId="60" xfId="0" applyNumberFormat="1" applyFont="1" applyBorder="1" applyAlignment="1">
      <alignment horizontal="center"/>
    </xf>
    <xf numFmtId="171" fontId="22"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8" fillId="3" borderId="18" xfId="5" applyFont="1" applyFill="1" applyBorder="1" applyAlignment="1" applyProtection="1">
      <alignment horizontal="left" vertical="center"/>
      <protection locked="0"/>
    </xf>
    <xf numFmtId="0" fontId="8" fillId="3" borderId="19" xfId="13" applyFont="1" applyFill="1" applyBorder="1" applyAlignment="1" applyProtection="1">
      <alignment horizontal="center" vertical="center" wrapText="1"/>
      <protection locked="0"/>
    </xf>
    <xf numFmtId="0" fontId="8" fillId="3" borderId="18" xfId="5" applyFont="1" applyFill="1" applyBorder="1" applyAlignment="1" applyProtection="1">
      <alignment horizontal="right" vertical="center"/>
      <protection locked="0"/>
    </xf>
    <xf numFmtId="3" fontId="8" fillId="36" borderId="19" xfId="5" applyNumberFormat="1" applyFont="1" applyFill="1" applyBorder="1" applyProtection="1">
      <protection locked="0"/>
    </xf>
    <xf numFmtId="0" fontId="8" fillId="3" borderId="21" xfId="9" applyFont="1" applyFill="1" applyBorder="1" applyAlignment="1" applyProtection="1">
      <alignment horizontal="right" vertical="center"/>
      <protection locked="0"/>
    </xf>
    <xf numFmtId="0" fontId="9" fillId="3" borderId="22" xfId="16" applyFont="1" applyFill="1" applyBorder="1" applyProtection="1">
      <protection locked="0"/>
    </xf>
    <xf numFmtId="3" fontId="9" fillId="36" borderId="22" xfId="16" applyNumberFormat="1" applyFont="1" applyFill="1" applyBorder="1" applyProtection="1">
      <protection locked="0"/>
    </xf>
    <xf numFmtId="169" fontId="9" fillId="36" borderId="23"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6" borderId="26"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7"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8"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2" xfId="0" applyNumberFormat="1" applyFont="1" applyFill="1" applyBorder="1" applyAlignment="1" applyProtection="1">
      <alignment vertical="center"/>
      <protection locked="0"/>
    </xf>
    <xf numFmtId="3" fontId="20" fillId="36" borderId="22" xfId="0" applyNumberFormat="1" applyFont="1" applyFill="1" applyBorder="1" applyAlignment="1">
      <alignment vertical="center" wrapText="1"/>
    </xf>
    <xf numFmtId="3" fontId="20" fillId="36" borderId="23" xfId="0" applyNumberFormat="1" applyFont="1" applyFill="1" applyBorder="1" applyAlignment="1">
      <alignment vertical="center" wrapText="1"/>
    </xf>
    <xf numFmtId="197" fontId="0" fillId="36" borderId="17" xfId="0" applyNumberFormat="1" applyFill="1" applyBorder="1" applyAlignment="1">
      <alignment horizontal="center" vertical="center"/>
    </xf>
    <xf numFmtId="197" fontId="0" fillId="36" borderId="23" xfId="0" applyNumberFormat="1" applyFill="1" applyBorder="1" applyAlignment="1">
      <alignment horizontal="center" vertical="center" wrapText="1"/>
    </xf>
    <xf numFmtId="197" fontId="6" fillId="36" borderId="19" xfId="2" applyNumberFormat="1" applyFont="1" applyFill="1" applyBorder="1" applyAlignment="1" applyProtection="1">
      <alignment vertical="top"/>
    </xf>
    <xf numFmtId="197" fontId="6" fillId="3" borderId="19" xfId="2" applyNumberFormat="1" applyFont="1" applyFill="1" applyBorder="1" applyAlignment="1" applyProtection="1">
      <alignment vertical="top"/>
      <protection locked="0"/>
    </xf>
    <xf numFmtId="197" fontId="6" fillId="36" borderId="19" xfId="2" applyNumberFormat="1" applyFont="1" applyFill="1" applyBorder="1" applyAlignment="1" applyProtection="1">
      <alignment vertical="top" wrapText="1"/>
    </xf>
    <xf numFmtId="197" fontId="6" fillId="3" borderId="19" xfId="2" applyNumberFormat="1" applyFont="1" applyFill="1" applyBorder="1" applyAlignment="1" applyProtection="1">
      <alignment vertical="top" wrapText="1"/>
      <protection locked="0"/>
    </xf>
    <xf numFmtId="197" fontId="6" fillId="36" borderId="19" xfId="2" applyNumberFormat="1" applyFont="1" applyFill="1" applyBorder="1" applyAlignment="1" applyProtection="1">
      <alignment vertical="top" wrapText="1"/>
      <protection locked="0"/>
    </xf>
    <xf numFmtId="197" fontId="6" fillId="36" borderId="23" xfId="2" applyNumberFormat="1" applyFont="1" applyFill="1" applyBorder="1" applyAlignment="1" applyProtection="1">
      <alignment vertical="top" wrapText="1"/>
    </xf>
    <xf numFmtId="197" fontId="4" fillId="0" borderId="3" xfId="0" applyNumberFormat="1" applyFont="1" applyBorder="1"/>
    <xf numFmtId="197" fontId="4" fillId="36" borderId="22" xfId="0" applyNumberFormat="1" applyFont="1" applyFill="1" applyBorder="1"/>
    <xf numFmtId="197" fontId="4" fillId="0" borderId="18" xfId="0" applyNumberFormat="1" applyFont="1" applyBorder="1"/>
    <xf numFmtId="197" fontId="4" fillId="0" borderId="19" xfId="0" applyNumberFormat="1" applyFont="1" applyBorder="1"/>
    <xf numFmtId="197" fontId="4" fillId="36" borderId="50" xfId="0" applyNumberFormat="1" applyFont="1" applyFill="1" applyBorder="1"/>
    <xf numFmtId="197" fontId="4" fillId="36" borderId="21" xfId="0" applyNumberFormat="1" applyFont="1" applyFill="1" applyBorder="1"/>
    <xf numFmtId="197" fontId="4" fillId="36" borderId="23" xfId="0" applyNumberFormat="1" applyFont="1" applyFill="1" applyBorder="1"/>
    <xf numFmtId="197" fontId="4" fillId="36" borderId="51" xfId="0" applyNumberFormat="1" applyFont="1" applyFill="1" applyBorder="1"/>
    <xf numFmtId="197" fontId="8" fillId="36" borderId="3" xfId="5" applyNumberFormat="1" applyFont="1" applyFill="1" applyBorder="1" applyProtection="1">
      <protection locked="0"/>
    </xf>
    <xf numFmtId="197" fontId="8" fillId="3" borderId="3" xfId="5" applyNumberFormat="1" applyFont="1" applyFill="1" applyBorder="1" applyProtection="1">
      <protection locked="0"/>
    </xf>
    <xf numFmtId="197" fontId="9" fillId="36" borderId="22" xfId="16" applyNumberFormat="1" applyFont="1" applyFill="1" applyBorder="1" applyProtection="1">
      <protection locked="0"/>
    </xf>
    <xf numFmtId="197" fontId="8" fillId="36" borderId="3" xfId="1" applyNumberFormat="1" applyFont="1" applyFill="1" applyBorder="1" applyProtection="1">
      <protection locked="0"/>
    </xf>
    <xf numFmtId="197" fontId="8" fillId="0" borderId="3" xfId="1" applyNumberFormat="1" applyFont="1" applyFill="1" applyBorder="1" applyProtection="1">
      <protection locked="0"/>
    </xf>
    <xf numFmtId="197" fontId="9" fillId="36" borderId="22" xfId="1" applyNumberFormat="1" applyFont="1" applyFill="1" applyBorder="1" applyAlignment="1" applyProtection="1">
      <protection locked="0"/>
    </xf>
    <xf numFmtId="197" fontId="8" fillId="3" borderId="22" xfId="5" applyNumberFormat="1" applyFont="1" applyFill="1" applyBorder="1" applyProtection="1">
      <protection locked="0"/>
    </xf>
    <xf numFmtId="197" fontId="22" fillId="0" borderId="0" xfId="0" applyNumberFormat="1" applyFont="1"/>
    <xf numFmtId="0" fontId="4" fillId="0" borderId="25" xfId="0" applyFont="1" applyBorder="1" applyAlignment="1">
      <alignment horizontal="center" vertical="center"/>
    </xf>
    <xf numFmtId="197" fontId="4" fillId="0" borderId="8" xfId="0" applyNumberFormat="1" applyFont="1" applyBorder="1"/>
    <xf numFmtId="0" fontId="4" fillId="0" borderId="25" xfId="0" applyFont="1" applyBorder="1" applyAlignment="1">
      <alignment wrapText="1"/>
    </xf>
    <xf numFmtId="197" fontId="4" fillId="0" borderId="20" xfId="0" applyNumberFormat="1" applyFont="1" applyBorder="1"/>
    <xf numFmtId="197"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6" borderId="23" xfId="20961" applyFont="1" applyFill="1" applyBorder="1"/>
    <xf numFmtId="171" fontId="4" fillId="0" borderId="19" xfId="0" applyNumberFormat="1" applyFont="1" applyBorder="1"/>
    <xf numFmtId="171" fontId="5" fillId="36" borderId="22" xfId="0" applyNumberFormat="1" applyFont="1" applyFill="1" applyBorder="1" applyAlignment="1">
      <alignment horizontal="center" vertical="center"/>
    </xf>
    <xf numFmtId="0" fontId="8" fillId="0" borderId="15" xfId="0" applyFont="1" applyBorder="1" applyAlignment="1">
      <alignment horizontal="right" vertical="center" wrapText="1"/>
    </xf>
    <xf numFmtId="0" fontId="6" fillId="0" borderId="16" xfId="0" applyFont="1" applyBorder="1" applyAlignment="1">
      <alignment vertical="center" wrapText="1"/>
    </xf>
    <xf numFmtId="173" fontId="25" fillId="37" borderId="0" xfId="20"/>
    <xf numFmtId="173" fontId="25" fillId="37" borderId="91" xfId="20" applyBorder="1"/>
    <xf numFmtId="0" fontId="4" fillId="0" borderId="7" xfId="0" applyFont="1" applyBorder="1" applyAlignment="1">
      <alignment vertical="center"/>
    </xf>
    <xf numFmtId="0" fontId="4" fillId="0" borderId="16"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106" xfId="0" applyFont="1" applyBorder="1" applyAlignment="1">
      <alignment horizontal="center" vertical="center"/>
    </xf>
    <xf numFmtId="173" fontId="25" fillId="37" borderId="28" xfId="20" applyBorder="1"/>
    <xf numFmtId="173" fontId="25" fillId="37" borderId="108" xfId="20" applyBorder="1"/>
    <xf numFmtId="173" fontId="25" fillId="37" borderId="54" xfId="20" applyBorder="1"/>
    <xf numFmtId="0" fontId="4" fillId="3" borderId="62" xfId="0" applyFont="1" applyFill="1" applyBorder="1" applyAlignment="1">
      <alignment horizontal="center" vertical="center"/>
    </xf>
    <xf numFmtId="0" fontId="4" fillId="0" borderId="68" xfId="0" applyFont="1" applyBorder="1" applyAlignment="1">
      <alignment horizontal="center" vertical="center"/>
    </xf>
    <xf numFmtId="0" fontId="13" fillId="3" borderId="109" xfId="0" applyFont="1" applyFill="1" applyBorder="1" applyAlignment="1">
      <alignment horizontal="left"/>
    </xf>
    <xf numFmtId="0" fontId="5" fillId="3" borderId="111" xfId="0" applyFont="1" applyFill="1" applyBorder="1" applyAlignment="1">
      <alignment vertical="center"/>
    </xf>
    <xf numFmtId="0" fontId="4" fillId="3" borderId="20" xfId="0" applyFont="1" applyFill="1" applyBorder="1" applyAlignment="1">
      <alignment vertical="center"/>
    </xf>
    <xf numFmtId="173" fontId="25" fillId="37"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0" fillId="0" borderId="112" xfId="0" applyBorder="1"/>
    <xf numFmtId="0" fontId="0" fillId="0" borderId="21" xfId="0" applyBorder="1"/>
    <xf numFmtId="0" fontId="5" fillId="36" borderId="113" xfId="0" applyFont="1" applyFill="1" applyBorder="1" applyAlignment="1">
      <alignment vertical="center" wrapText="1"/>
    </xf>
    <xf numFmtId="0" fontId="6" fillId="0" borderId="0" xfId="0" applyFont="1" applyAlignment="1">
      <alignment wrapText="1"/>
    </xf>
    <xf numFmtId="0" fontId="5" fillId="36" borderId="16" xfId="0" applyFont="1" applyFill="1" applyBorder="1" applyAlignment="1">
      <alignment horizontal="center" vertical="center" wrapText="1"/>
    </xf>
    <xf numFmtId="0" fontId="5" fillId="36" borderId="17" xfId="0" applyFont="1" applyFill="1" applyBorder="1" applyAlignment="1">
      <alignment horizontal="center" vertical="center" wrapText="1"/>
    </xf>
    <xf numFmtId="0" fontId="5" fillId="36" borderId="112" xfId="0" applyFont="1" applyFill="1" applyBorder="1" applyAlignment="1">
      <alignment horizontal="left" vertical="center" wrapText="1"/>
    </xf>
    <xf numFmtId="0" fontId="5" fillId="36" borderId="97" xfId="0" applyFont="1" applyFill="1" applyBorder="1" applyAlignment="1">
      <alignment horizontal="left" vertical="center" wrapText="1"/>
    </xf>
    <xf numFmtId="0" fontId="5" fillId="36" borderId="110" xfId="0" applyFont="1" applyFill="1" applyBorder="1" applyAlignment="1">
      <alignment horizontal="left" vertical="center" wrapText="1"/>
    </xf>
    <xf numFmtId="0" fontId="4" fillId="0" borderId="112" xfId="0" applyFont="1" applyBorder="1" applyAlignment="1">
      <alignment horizontal="right" vertical="center" wrapText="1"/>
    </xf>
    <xf numFmtId="0" fontId="4" fillId="0" borderId="97" xfId="0" applyFont="1" applyBorder="1" applyAlignment="1">
      <alignment horizontal="left" vertical="center" wrapText="1"/>
    </xf>
    <xf numFmtId="0" fontId="108" fillId="0" borderId="112" xfId="0" applyFont="1" applyBorder="1" applyAlignment="1">
      <alignment horizontal="right" vertical="center" wrapText="1"/>
    </xf>
    <xf numFmtId="0" fontId="108" fillId="0" borderId="97" xfId="0" applyFont="1" applyBorder="1" applyAlignment="1">
      <alignment horizontal="left" vertical="center" wrapText="1"/>
    </xf>
    <xf numFmtId="0" fontId="5" fillId="0" borderId="112"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9" fillId="0" borderId="112" xfId="0" applyFont="1" applyBorder="1" applyAlignment="1">
      <alignment horizontal="center" vertical="center" wrapText="1"/>
    </xf>
    <xf numFmtId="3" fontId="20" fillId="36" borderId="97" xfId="0" applyNumberFormat="1" applyFont="1" applyFill="1" applyBorder="1" applyAlignment="1">
      <alignment vertical="center" wrapText="1"/>
    </xf>
    <xf numFmtId="3" fontId="20" fillId="36" borderId="110" xfId="0" applyNumberFormat="1" applyFont="1" applyFill="1" applyBorder="1" applyAlignment="1">
      <alignment vertical="center" wrapText="1"/>
    </xf>
    <xf numFmtId="14" fontId="6" fillId="3" borderId="97" xfId="8" quotePrefix="1" applyNumberFormat="1" applyFont="1" applyFill="1" applyBorder="1" applyAlignment="1" applyProtection="1">
      <alignment horizontal="left" vertical="center" wrapText="1" indent="2"/>
      <protection locked="0"/>
    </xf>
    <xf numFmtId="14" fontId="6" fillId="3" borderId="97" xfId="8" quotePrefix="1" applyNumberFormat="1" applyFont="1" applyFill="1" applyBorder="1" applyAlignment="1" applyProtection="1">
      <alignment horizontal="left" vertical="center" wrapText="1" indent="3"/>
      <protection locked="0"/>
    </xf>
    <xf numFmtId="0" fontId="10" fillId="0" borderId="97" xfId="17" applyFill="1" applyBorder="1" applyAlignment="1" applyProtection="1"/>
    <xf numFmtId="49" fontId="108" fillId="0" borderId="112" xfId="0" applyNumberFormat="1" applyFont="1" applyBorder="1" applyAlignment="1">
      <alignment horizontal="right" vertical="center" wrapText="1"/>
    </xf>
    <xf numFmtId="0" fontId="6" fillId="3" borderId="97" xfId="20960" applyFont="1" applyFill="1" applyBorder="1"/>
    <xf numFmtId="0" fontId="102" fillId="0" borderId="97" xfId="20960" applyFont="1" applyBorder="1" applyAlignment="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8" fillId="0" borderId="97" xfId="0" applyNumberFormat="1" applyFont="1" applyBorder="1" applyAlignment="1">
      <alignment horizontal="right" vertical="center" wrapText="1"/>
    </xf>
    <xf numFmtId="0" fontId="10" fillId="0" borderId="97" xfId="17" applyFill="1" applyBorder="1" applyAlignment="1" applyProtection="1">
      <alignment horizontal="left" vertical="center"/>
    </xf>
    <xf numFmtId="0" fontId="111" fillId="78" borderId="98" xfId="21412" applyFont="1" applyFill="1" applyBorder="1" applyAlignment="1" applyProtection="1">
      <alignment vertical="center" wrapText="1"/>
      <protection locked="0"/>
    </xf>
    <xf numFmtId="0" fontId="112" fillId="70" borderId="93" xfId="21412" applyFont="1" applyFill="1" applyBorder="1" applyAlignment="1" applyProtection="1">
      <alignment horizontal="center" vertical="center"/>
      <protection locked="0"/>
    </xf>
    <xf numFmtId="0" fontId="111" fillId="79" borderId="97" xfId="21412" applyFont="1" applyFill="1" applyBorder="1" applyAlignment="1" applyProtection="1">
      <alignment horizontal="center" vertical="center"/>
      <protection locked="0"/>
    </xf>
    <xf numFmtId="0" fontId="111" fillId="78" borderId="98" xfId="21412" applyFont="1" applyFill="1" applyBorder="1" applyProtection="1">
      <alignment vertical="center"/>
      <protection locked="0"/>
    </xf>
    <xf numFmtId="0" fontId="113" fillId="70" borderId="93" xfId="21412" applyFont="1" applyFill="1" applyBorder="1" applyAlignment="1" applyProtection="1">
      <alignment horizontal="center" vertical="center"/>
      <protection locked="0"/>
    </xf>
    <xf numFmtId="0" fontId="113" fillId="3" borderId="93" xfId="21412" applyFont="1" applyFill="1" applyBorder="1" applyAlignment="1" applyProtection="1">
      <alignment horizontal="center" vertical="center"/>
      <protection locked="0"/>
    </xf>
    <xf numFmtId="0" fontId="113" fillId="0" borderId="93" xfId="21412" applyFont="1" applyBorder="1" applyAlignment="1" applyProtection="1">
      <alignment horizontal="center" vertical="center"/>
      <protection locked="0"/>
    </xf>
    <xf numFmtId="0" fontId="114" fillId="79" borderId="97" xfId="21412" applyFont="1" applyFill="1" applyBorder="1" applyAlignment="1" applyProtection="1">
      <alignment horizontal="center" vertical="center"/>
      <protection locked="0"/>
    </xf>
    <xf numFmtId="0" fontId="111" fillId="78" borderId="98" xfId="21412" applyFont="1" applyFill="1" applyBorder="1" applyAlignment="1" applyProtection="1">
      <alignment horizontal="center" vertical="center"/>
      <protection locked="0"/>
    </xf>
    <xf numFmtId="0" fontId="61" fillId="78" borderId="98" xfId="21412" applyFont="1" applyFill="1" applyBorder="1" applyProtection="1">
      <alignment vertical="center"/>
      <protection locked="0"/>
    </xf>
    <xf numFmtId="0" fontId="113" fillId="70" borderId="97" xfId="21412" applyFont="1" applyFill="1" applyBorder="1" applyAlignment="1" applyProtection="1">
      <alignment horizontal="center" vertical="center"/>
      <protection locked="0"/>
    </xf>
    <xf numFmtId="0" fontId="35" fillId="70" borderId="97" xfId="21412" applyFont="1" applyFill="1" applyBorder="1" applyAlignment="1" applyProtection="1">
      <alignment horizontal="center" vertical="center"/>
      <protection locked="0"/>
    </xf>
    <xf numFmtId="0" fontId="61" fillId="78" borderId="96" xfId="21412" applyFont="1" applyFill="1" applyBorder="1" applyProtection="1">
      <alignment vertical="center"/>
      <protection locked="0"/>
    </xf>
    <xf numFmtId="0" fontId="112" fillId="0" borderId="96" xfId="21412" applyFont="1" applyBorder="1" applyAlignment="1" applyProtection="1">
      <alignment horizontal="left" vertical="center" wrapText="1"/>
      <protection locked="0"/>
    </xf>
    <xf numFmtId="169" fontId="112" fillId="0" borderId="97" xfId="948" applyNumberFormat="1" applyFont="1" applyFill="1" applyBorder="1" applyAlignment="1" applyProtection="1">
      <alignment horizontal="right" vertical="center"/>
      <protection locked="0"/>
    </xf>
    <xf numFmtId="0" fontId="111" fillId="79" borderId="96" xfId="21412" applyFont="1" applyFill="1" applyBorder="1" applyAlignment="1" applyProtection="1">
      <alignment vertical="top" wrapText="1"/>
      <protection locked="0"/>
    </xf>
    <xf numFmtId="169" fontId="112" fillId="79" borderId="97" xfId="948" applyNumberFormat="1" applyFont="1" applyFill="1" applyBorder="1" applyAlignment="1" applyProtection="1">
      <alignment horizontal="right" vertical="center"/>
    </xf>
    <xf numFmtId="169" fontId="61" fillId="78" borderId="96" xfId="948" applyNumberFormat="1" applyFont="1" applyFill="1" applyBorder="1" applyAlignment="1" applyProtection="1">
      <alignment horizontal="right" vertical="center"/>
      <protection locked="0"/>
    </xf>
    <xf numFmtId="0" fontId="112" fillId="70" borderId="96" xfId="21412" applyFont="1" applyFill="1" applyBorder="1" applyAlignment="1" applyProtection="1">
      <alignment vertical="center" wrapText="1"/>
      <protection locked="0"/>
    </xf>
    <xf numFmtId="0" fontId="112" fillId="70" borderId="96" xfId="21412" applyFont="1" applyFill="1" applyBorder="1" applyAlignment="1" applyProtection="1">
      <alignment horizontal="left" vertical="center" wrapText="1"/>
      <protection locked="0"/>
    </xf>
    <xf numFmtId="0" fontId="112" fillId="0" borderId="96" xfId="21412" applyFont="1" applyBorder="1" applyAlignment="1" applyProtection="1">
      <alignment vertical="center" wrapText="1"/>
      <protection locked="0"/>
    </xf>
    <xf numFmtId="0" fontId="112" fillId="3" borderId="96" xfId="21412" applyFont="1" applyFill="1" applyBorder="1" applyAlignment="1" applyProtection="1">
      <alignment horizontal="left" vertical="center" wrapText="1"/>
      <protection locked="0"/>
    </xf>
    <xf numFmtId="0" fontId="111" fillId="79" borderId="96" xfId="21412" applyFont="1" applyFill="1" applyBorder="1" applyAlignment="1" applyProtection="1">
      <alignment vertical="center" wrapText="1"/>
      <protection locked="0"/>
    </xf>
    <xf numFmtId="169" fontId="111" fillId="78" borderId="96" xfId="948" applyNumberFormat="1" applyFont="1" applyFill="1" applyBorder="1" applyAlignment="1" applyProtection="1">
      <alignment horizontal="right" vertical="center"/>
      <protection locked="0"/>
    </xf>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6" borderId="97" xfId="0" applyNumberFormat="1" applyFont="1" applyFill="1" applyBorder="1" applyAlignment="1">
      <alignment horizontal="left" vertical="center" wrapText="1"/>
    </xf>
    <xf numFmtId="10" fontId="108" fillId="0" borderId="97" xfId="20961" applyNumberFormat="1" applyFont="1" applyFill="1" applyBorder="1" applyAlignment="1">
      <alignment horizontal="left" vertical="center" wrapText="1"/>
    </xf>
    <xf numFmtId="10" fontId="5" fillId="36" borderId="97"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168"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8" fillId="0" borderId="112" xfId="0" applyFont="1" applyBorder="1" applyAlignment="1">
      <alignment horizontal="right" vertical="center" wrapText="1"/>
    </xf>
    <xf numFmtId="0" fontId="6"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0" fillId="36" borderId="98" xfId="0" applyNumberFormat="1" applyFont="1" applyFill="1" applyBorder="1" applyAlignment="1">
      <alignment vertical="center" wrapText="1"/>
    </xf>
    <xf numFmtId="3" fontId="20" fillId="36" borderId="20"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3" fontId="20" fillId="36" borderId="36" xfId="0" applyNumberFormat="1" applyFont="1" applyFill="1" applyBorder="1" applyAlignment="1">
      <alignment vertical="center" wrapText="1"/>
    </xf>
    <xf numFmtId="0" fontId="5" fillId="0" borderId="22" xfId="0" applyFont="1" applyBorder="1" applyAlignment="1">
      <alignment vertical="center" wrapText="1"/>
    </xf>
    <xf numFmtId="0" fontId="4" fillId="0" borderId="110" xfId="0" applyFont="1" applyBorder="1"/>
    <xf numFmtId="0" fontId="4" fillId="0" borderId="23" xfId="0" applyFont="1" applyBorder="1"/>
    <xf numFmtId="0" fontId="8" fillId="0" borderId="110" xfId="0" applyFont="1" applyBorder="1"/>
    <xf numFmtId="0" fontId="8" fillId="0" borderId="110" xfId="0" applyFont="1" applyBorder="1" applyAlignment="1">
      <alignment wrapText="1"/>
    </xf>
    <xf numFmtId="0" fontId="9" fillId="0" borderId="17" xfId="0" applyFont="1" applyBorder="1" applyAlignment="1">
      <alignment horizontal="center"/>
    </xf>
    <xf numFmtId="0" fontId="9" fillId="0" borderId="110"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8" fillId="0" borderId="112" xfId="0" applyFont="1" applyBorder="1" applyAlignment="1">
      <alignment horizontal="center" vertical="center" wrapText="1"/>
    </xf>
    <xf numFmtId="0" fontId="14" fillId="0" borderId="97" xfId="0" applyFont="1" applyBorder="1" applyAlignment="1">
      <alignment horizontal="center" vertical="center" wrapText="1"/>
    </xf>
    <xf numFmtId="0" fontId="15" fillId="0" borderId="97" xfId="0" applyFont="1" applyBorder="1" applyAlignment="1">
      <alignment horizontal="left" vertical="center" wrapText="1"/>
    </xf>
    <xf numFmtId="0" fontId="8" fillId="2" borderId="112" xfId="0" applyFont="1" applyFill="1" applyBorder="1" applyAlignment="1">
      <alignment horizontal="right" vertical="center"/>
    </xf>
    <xf numFmtId="0" fontId="8" fillId="2" borderId="97" xfId="0" applyFont="1" applyFill="1" applyBorder="1" applyAlignment="1">
      <alignment vertical="center"/>
    </xf>
    <xf numFmtId="197" fontId="8" fillId="2" borderId="97" xfId="0" applyNumberFormat="1" applyFont="1" applyFill="1" applyBorder="1" applyAlignment="1" applyProtection="1">
      <alignment vertical="center"/>
      <protection locked="0"/>
    </xf>
    <xf numFmtId="0" fontId="14" fillId="0" borderId="112" xfId="0" applyFont="1" applyBorder="1" applyAlignment="1">
      <alignment horizontal="center" vertical="center" wrapText="1"/>
    </xf>
    <xf numFmtId="14" fontId="4" fillId="0" borderId="0" xfId="0" applyNumberFormat="1" applyFont="1"/>
    <xf numFmtId="0" fontId="4" fillId="3" borderId="53" xfId="0" applyFont="1" applyFill="1" applyBorder="1"/>
    <xf numFmtId="0" fontId="4" fillId="3" borderId="115" xfId="0" applyFont="1" applyFill="1" applyBorder="1" applyAlignment="1">
      <alignment wrapText="1"/>
    </xf>
    <xf numFmtId="0" fontId="4" fillId="3" borderId="116" xfId="0" applyFont="1" applyFill="1" applyBorder="1"/>
    <xf numFmtId="0" fontId="5"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2" xfId="0" applyFont="1" applyBorder="1"/>
    <xf numFmtId="0" fontId="4" fillId="0" borderId="97" xfId="0" applyFont="1" applyBorder="1" applyAlignment="1">
      <alignment wrapText="1"/>
    </xf>
    <xf numFmtId="169" fontId="4" fillId="0" borderId="97" xfId="7" applyNumberFormat="1" applyFont="1" applyBorder="1"/>
    <xf numFmtId="169" fontId="4" fillId="0" borderId="110" xfId="7" applyNumberFormat="1" applyFont="1" applyBorder="1"/>
    <xf numFmtId="0" fontId="13" fillId="0" borderId="97" xfId="0" applyFont="1" applyBorder="1" applyAlignment="1">
      <alignment horizontal="left" wrapText="1" indent="2"/>
    </xf>
    <xf numFmtId="173" fontId="25" fillId="37" borderId="97" xfId="20" applyBorder="1"/>
    <xf numFmtId="169" fontId="4" fillId="0" borderId="97" xfId="7" applyNumberFormat="1" applyFont="1" applyBorder="1" applyAlignment="1">
      <alignment vertical="center"/>
    </xf>
    <xf numFmtId="0" fontId="5" fillId="0" borderId="112" xfId="0" applyFont="1" applyBorder="1"/>
    <xf numFmtId="0" fontId="5" fillId="0" borderId="97" xfId="0" applyFont="1" applyBorder="1" applyAlignment="1">
      <alignment wrapText="1"/>
    </xf>
    <xf numFmtId="169" fontId="5" fillId="0" borderId="110" xfId="7" applyNumberFormat="1" applyFont="1" applyBorder="1"/>
    <xf numFmtId="0" fontId="3" fillId="3" borderId="62"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1" xfId="7" applyNumberFormat="1" applyFont="1" applyFill="1" applyBorder="1"/>
    <xf numFmtId="0" fontId="13"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5" fillId="0" borderId="21" xfId="0" applyFont="1" applyBorder="1"/>
    <xf numFmtId="0" fontId="5" fillId="0" borderId="22" xfId="0" applyFont="1" applyBorder="1" applyAlignment="1">
      <alignment wrapText="1"/>
    </xf>
    <xf numFmtId="173" fontId="25" fillId="37" borderId="113" xfId="20" applyBorder="1"/>
    <xf numFmtId="10" fontId="5" fillId="0" borderId="23" xfId="20961" applyNumberFormat="1" applyFont="1" applyBorder="1"/>
    <xf numFmtId="0" fontId="8" fillId="2" borderId="104" xfId="0" applyFont="1" applyFill="1" applyBorder="1" applyAlignment="1">
      <alignment horizontal="right" vertical="center"/>
    </xf>
    <xf numFmtId="0" fontId="8" fillId="2" borderId="93" xfId="0" applyFont="1" applyFill="1" applyBorder="1" applyAlignment="1">
      <alignment vertical="center"/>
    </xf>
    <xf numFmtId="197" fontId="16" fillId="2" borderId="105" xfId="0" applyNumberFormat="1" applyFont="1" applyFill="1" applyBorder="1" applyAlignment="1" applyProtection="1">
      <alignment vertical="center"/>
      <protection locked="0"/>
    </xf>
    <xf numFmtId="0" fontId="8" fillId="0" borderId="97" xfId="0" applyFont="1" applyBorder="1" applyAlignment="1">
      <alignment horizontal="left" vertical="center" wrapText="1"/>
    </xf>
    <xf numFmtId="0" fontId="5" fillId="3" borderId="0" xfId="0" applyFont="1" applyFill="1" applyAlignment="1">
      <alignment horizontal="center"/>
    </xf>
    <xf numFmtId="0" fontId="105" fillId="0" borderId="83" xfId="0" applyFont="1" applyBorder="1" applyAlignment="1">
      <alignment vertical="center" wrapText="1"/>
    </xf>
    <xf numFmtId="0" fontId="105" fillId="0" borderId="83"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6" xfId="0" applyFont="1" applyBorder="1" applyAlignment="1">
      <alignment horizontal="left" vertical="center" wrapText="1"/>
    </xf>
    <xf numFmtId="0" fontId="124" fillId="0" borderId="0" xfId="0" applyFont="1"/>
    <xf numFmtId="0" fontId="116" fillId="0" borderId="0" xfId="0" applyFont="1" applyAlignment="1">
      <alignment horizontal="left" vertical="top" wrapText="1"/>
    </xf>
    <xf numFmtId="0" fontId="8" fillId="0" borderId="97" xfId="0" applyFont="1" applyBorder="1" applyAlignment="1">
      <alignment horizontal="center" vertical="center" wrapText="1"/>
    </xf>
    <xf numFmtId="0" fontId="3" fillId="0" borderId="97" xfId="0" applyFont="1" applyBorder="1" applyAlignment="1">
      <alignment horizontal="center" vertical="center"/>
    </xf>
    <xf numFmtId="0" fontId="129" fillId="3" borderId="97" xfId="21414" applyFont="1" applyFill="1" applyBorder="1" applyAlignment="1">
      <alignment horizontal="left" vertical="center" wrapText="1"/>
    </xf>
    <xf numFmtId="0" fontId="130" fillId="0" borderId="97" xfId="21414" applyFont="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3" xfId="0" applyFont="1" applyBorder="1" applyAlignment="1">
      <alignment horizontal="left" vertical="center" wrapText="1"/>
    </xf>
    <xf numFmtId="0" fontId="131" fillId="0" borderId="133" xfId="0" applyFont="1" applyBorder="1" applyAlignment="1">
      <alignment horizontal="left" vertical="center" wrapText="1"/>
    </xf>
    <xf numFmtId="0" fontId="132" fillId="3" borderId="133" xfId="0" applyFont="1" applyFill="1" applyBorder="1" applyAlignment="1">
      <alignment horizontal="left" vertical="center" wrapText="1" indent="1"/>
    </xf>
    <xf numFmtId="0" fontId="131" fillId="3" borderId="133" xfId="0" applyFont="1" applyFill="1" applyBorder="1" applyAlignment="1">
      <alignment horizontal="left" vertical="center" wrapText="1"/>
    </xf>
    <xf numFmtId="0" fontId="131" fillId="3" borderId="134" xfId="0" applyFont="1" applyFill="1" applyBorder="1" applyAlignment="1">
      <alignment horizontal="left" vertical="center" wrapText="1"/>
    </xf>
    <xf numFmtId="0" fontId="132" fillId="0" borderId="133" xfId="0" applyFont="1" applyBorder="1" applyAlignment="1">
      <alignment horizontal="left" vertical="center" wrapText="1" indent="1"/>
    </xf>
    <xf numFmtId="0" fontId="132" fillId="0" borderId="97" xfId="21414" applyFont="1" applyBorder="1" applyAlignment="1">
      <alignment horizontal="left" vertical="center" wrapText="1" indent="1"/>
    </xf>
    <xf numFmtId="0" fontId="131" fillId="0" borderId="97" xfId="21414" applyFont="1" applyBorder="1" applyAlignment="1">
      <alignment horizontal="left" vertical="center" wrapText="1"/>
    </xf>
    <xf numFmtId="0" fontId="133" fillId="0" borderId="97" xfId="21414" applyFont="1" applyBorder="1" applyAlignment="1">
      <alignment horizontal="center" vertical="center" wrapText="1"/>
    </xf>
    <xf numFmtId="0" fontId="131" fillId="3" borderId="135" xfId="0" applyFont="1" applyFill="1" applyBorder="1" applyAlignment="1">
      <alignment horizontal="left" vertical="center" wrapText="1"/>
    </xf>
    <xf numFmtId="0" fontId="0" fillId="0" borderId="136" xfId="0" applyBorder="1"/>
    <xf numFmtId="0" fontId="0" fillId="36" borderId="136" xfId="0" applyFill="1" applyBorder="1"/>
    <xf numFmtId="0" fontId="130" fillId="3" borderId="136" xfId="21414" applyFont="1" applyFill="1" applyBorder="1" applyAlignment="1">
      <alignment horizontal="left" vertical="center" wrapText="1" indent="1"/>
    </xf>
    <xf numFmtId="0" fontId="130" fillId="3" borderId="133" xfId="0" applyFont="1" applyFill="1" applyBorder="1" applyAlignment="1">
      <alignment horizontal="left" vertical="center" wrapText="1" indent="1"/>
    </xf>
    <xf numFmtId="0" fontId="130" fillId="0" borderId="136" xfId="21414" applyFont="1" applyBorder="1" applyAlignment="1">
      <alignment horizontal="left" vertical="center" wrapText="1" indent="1"/>
    </xf>
    <xf numFmtId="0" fontId="130" fillId="0" borderId="133" xfId="0" applyFont="1" applyBorder="1" applyAlignment="1">
      <alignment horizontal="left" vertical="center" wrapText="1" indent="1"/>
    </xf>
    <xf numFmtId="0" fontId="130" fillId="0" borderId="134" xfId="0" applyFont="1" applyBorder="1" applyAlignment="1">
      <alignment horizontal="left" vertical="center" wrapText="1" indent="1"/>
    </xf>
    <xf numFmtId="0" fontId="131" fillId="0" borderId="136" xfId="21414" applyFont="1" applyBorder="1" applyAlignment="1">
      <alignment horizontal="left" vertical="center" wrapText="1"/>
    </xf>
    <xf numFmtId="0" fontId="131" fillId="3" borderId="136" xfId="21414" applyFont="1" applyFill="1" applyBorder="1" applyAlignment="1">
      <alignment horizontal="left" vertical="center" wrapText="1"/>
    </xf>
    <xf numFmtId="0" fontId="133" fillId="0" borderId="136" xfId="21414" applyFont="1" applyBorder="1" applyAlignment="1">
      <alignment horizontal="center" vertical="center" wrapText="1"/>
    </xf>
    <xf numFmtId="0" fontId="134" fillId="0" borderId="136" xfId="0" applyFont="1" applyBorder="1" applyAlignment="1">
      <alignment horizontal="left"/>
    </xf>
    <xf numFmtId="0" fontId="131" fillId="0" borderId="136" xfId="0" applyFont="1" applyBorder="1" applyAlignment="1">
      <alignment horizontal="left" vertical="center" wrapText="1"/>
    </xf>
    <xf numFmtId="0" fontId="0" fillId="0" borderId="0" xfId="0" applyAlignment="1">
      <alignment horizontal="left" vertical="center"/>
    </xf>
    <xf numFmtId="0" fontId="131" fillId="0" borderId="141" xfId="0" applyFont="1" applyBorder="1" applyAlignment="1">
      <alignment horizontal="justify" vertical="center" wrapText="1"/>
    </xf>
    <xf numFmtId="0" fontId="130" fillId="0" borderId="135" xfId="0" applyFont="1" applyBorder="1" applyAlignment="1">
      <alignment horizontal="left" vertical="center" wrapText="1" indent="1"/>
    </xf>
    <xf numFmtId="0" fontId="131" fillId="0" borderId="133" xfId="0" applyFont="1" applyBorder="1" applyAlignment="1">
      <alignment horizontal="justify" vertical="center" wrapText="1"/>
    </xf>
    <xf numFmtId="0" fontId="129" fillId="0" borderId="133" xfId="0" applyFont="1" applyBorder="1" applyAlignment="1">
      <alignment horizontal="justify" vertical="center" wrapText="1"/>
    </xf>
    <xf numFmtId="0" fontId="131" fillId="3" borderId="133" xfId="0" applyFont="1" applyFill="1" applyBorder="1" applyAlignment="1">
      <alignment horizontal="justify" vertical="center" wrapText="1"/>
    </xf>
    <xf numFmtId="0" fontId="131" fillId="0" borderId="134" xfId="0" applyFont="1" applyBorder="1" applyAlignment="1">
      <alignment horizontal="justify" vertical="center" wrapText="1"/>
    </xf>
    <xf numFmtId="0" fontId="131" fillId="0" borderId="135" xfId="0" applyFont="1" applyBorder="1" applyAlignment="1">
      <alignment horizontal="justify" vertical="center" wrapText="1"/>
    </xf>
    <xf numFmtId="0" fontId="131" fillId="0" borderId="136" xfId="21414" applyFont="1" applyBorder="1" applyAlignment="1">
      <alignment horizontal="justify" vertical="center" wrapText="1"/>
    </xf>
    <xf numFmtId="0" fontId="132" fillId="0" borderId="127" xfId="0" applyFont="1" applyBorder="1" applyAlignment="1">
      <alignment horizontal="left" vertical="center" wrapText="1" indent="1"/>
    </xf>
    <xf numFmtId="0" fontId="129" fillId="0" borderId="133" xfId="0" applyFont="1" applyBorder="1" applyAlignment="1">
      <alignment vertical="center" wrapText="1"/>
    </xf>
    <xf numFmtId="0" fontId="131" fillId="0" borderId="133" xfId="0" applyFont="1" applyBorder="1" applyAlignment="1">
      <alignment vertical="center" wrapText="1"/>
    </xf>
    <xf numFmtId="0" fontId="131" fillId="0" borderId="136" xfId="21414" applyFont="1" applyBorder="1" applyAlignment="1">
      <alignment vertical="center" wrapText="1"/>
    </xf>
    <xf numFmtId="0" fontId="0" fillId="0" borderId="136" xfId="0" applyBorder="1" applyAlignment="1">
      <alignment horizontal="center"/>
    </xf>
    <xf numFmtId="0" fontId="14" fillId="0" borderId="136" xfId="0" applyFont="1" applyBorder="1" applyAlignment="1">
      <alignment vertical="center" wrapText="1"/>
    </xf>
    <xf numFmtId="0" fontId="6" fillId="0" borderId="136" xfId="0" applyFont="1" applyBorder="1" applyAlignment="1">
      <alignment horizontal="left" vertical="center" wrapText="1" indent="1"/>
    </xf>
    <xf numFmtId="0" fontId="3" fillId="0" borderId="136" xfId="0" applyFont="1" applyBorder="1" applyAlignment="1">
      <alignment vertical="center"/>
    </xf>
    <xf numFmtId="0" fontId="135" fillId="0" borderId="136" xfId="0" applyFont="1" applyBorder="1" applyAlignment="1" applyProtection="1">
      <alignment horizontal="left" vertical="center" indent="3"/>
      <protection locked="0"/>
    </xf>
    <xf numFmtId="0" fontId="3" fillId="0" borderId="136" xfId="0" applyFont="1" applyBorder="1"/>
    <xf numFmtId="0" fontId="0" fillId="0" borderId="0" xfId="0" applyAlignment="1">
      <alignment horizontal="center"/>
    </xf>
    <xf numFmtId="0" fontId="0" fillId="0" borderId="136" xfId="0" applyBorder="1" applyAlignment="1">
      <alignment horizontal="center" vertical="center"/>
    </xf>
    <xf numFmtId="0" fontId="0" fillId="0" borderId="140" xfId="0" applyBorder="1" applyAlignment="1">
      <alignment horizontal="center"/>
    </xf>
    <xf numFmtId="0" fontId="130" fillId="0" borderId="140" xfId="21414" applyFont="1" applyBorder="1" applyAlignment="1">
      <alignment horizontal="left" vertical="center" wrapText="1" indent="1"/>
    </xf>
    <xf numFmtId="0" fontId="130" fillId="3" borderId="136" xfId="0" applyFont="1" applyFill="1" applyBorder="1" applyAlignment="1">
      <alignment horizontal="left" vertical="center" wrapText="1" indent="1"/>
    </xf>
    <xf numFmtId="0" fontId="130" fillId="0" borderId="136" xfId="0" applyFont="1" applyBorder="1" applyAlignment="1">
      <alignment horizontal="left" vertical="center" wrapText="1" indent="1"/>
    </xf>
    <xf numFmtId="0" fontId="132" fillId="3" borderId="136" xfId="0" applyFont="1" applyFill="1" applyBorder="1" applyAlignment="1">
      <alignment horizontal="left" vertical="center" wrapText="1" indent="1"/>
    </xf>
    <xf numFmtId="0" fontId="132" fillId="0" borderId="136" xfId="0" applyFont="1" applyBorder="1" applyAlignment="1">
      <alignment horizontal="left" vertical="center" wrapText="1" indent="1"/>
    </xf>
    <xf numFmtId="171" fontId="21" fillId="0" borderId="55" xfId="0" applyNumberFormat="1" applyFont="1" applyBorder="1" applyAlignment="1">
      <alignment horizontal="center"/>
    </xf>
    <xf numFmtId="171" fontId="17" fillId="0" borderId="57" xfId="0" applyNumberFormat="1" applyFont="1" applyBorder="1" applyAlignment="1">
      <alignment horizontal="center"/>
    </xf>
    <xf numFmtId="0" fontId="119" fillId="0" borderId="136" xfId="0" applyFont="1" applyBorder="1"/>
    <xf numFmtId="49" fontId="121" fillId="0" borderId="136" xfId="5" applyNumberFormat="1" applyFont="1" applyBorder="1" applyAlignment="1" applyProtection="1">
      <alignment horizontal="right" vertical="center"/>
      <protection locked="0"/>
    </xf>
    <xf numFmtId="0" fontId="120" fillId="3" borderId="136" xfId="13" applyFont="1" applyFill="1" applyBorder="1" applyAlignment="1" applyProtection="1">
      <alignment horizontal="left" vertical="center" wrapText="1"/>
      <protection locked="0"/>
    </xf>
    <xf numFmtId="49" fontId="120" fillId="3" borderId="136" xfId="5" applyNumberFormat="1" applyFont="1" applyFill="1" applyBorder="1" applyAlignment="1" applyProtection="1">
      <alignment horizontal="right" vertical="center"/>
      <protection locked="0"/>
    </xf>
    <xf numFmtId="0" fontId="120" fillId="0" borderId="136" xfId="13" applyFont="1" applyBorder="1" applyAlignment="1" applyProtection="1">
      <alignment horizontal="left" vertical="center" wrapText="1"/>
      <protection locked="0"/>
    </xf>
    <xf numFmtId="49" fontId="120" fillId="0" borderId="136" xfId="5" applyNumberFormat="1" applyFont="1" applyBorder="1" applyAlignment="1" applyProtection="1">
      <alignment horizontal="right" vertical="center"/>
      <protection locked="0"/>
    </xf>
    <xf numFmtId="0" fontId="122" fillId="0" borderId="136" xfId="13" applyFont="1" applyBorder="1" applyAlignment="1" applyProtection="1">
      <alignment horizontal="left" vertical="center" wrapText="1"/>
      <protection locked="0"/>
    </xf>
    <xf numFmtId="0" fontId="119" fillId="0" borderId="136" xfId="0" applyFont="1" applyBorder="1" applyAlignment="1">
      <alignment horizontal="center" vertical="center" wrapText="1"/>
    </xf>
    <xf numFmtId="43" fontId="115" fillId="36" borderId="144" xfId="21413" applyFont="1" applyFill="1" applyBorder="1"/>
    <xf numFmtId="0" fontId="115" fillId="0" borderId="144" xfId="0" applyFont="1" applyBorder="1"/>
    <xf numFmtId="0" fontId="115" fillId="0" borderId="144" xfId="0" applyFont="1" applyBorder="1" applyAlignment="1">
      <alignment horizontal="left" indent="8"/>
    </xf>
    <xf numFmtId="0" fontId="115" fillId="0" borderId="144" xfId="0" applyFont="1" applyBorder="1" applyAlignment="1">
      <alignment wrapText="1"/>
    </xf>
    <xf numFmtId="0" fontId="118" fillId="0" borderId="144" xfId="0" applyFont="1" applyBorder="1"/>
    <xf numFmtId="49" fontId="121" fillId="0" borderId="144" xfId="5" applyNumberFormat="1" applyFont="1" applyBorder="1" applyAlignment="1" applyProtection="1">
      <alignment horizontal="right" vertical="center" wrapText="1"/>
      <protection locked="0"/>
    </xf>
    <xf numFmtId="49" fontId="120" fillId="3" borderId="144" xfId="5" applyNumberFormat="1" applyFont="1" applyFill="1" applyBorder="1" applyAlignment="1" applyProtection="1">
      <alignment horizontal="right" vertical="center" wrapText="1"/>
      <protection locked="0"/>
    </xf>
    <xf numFmtId="49" fontId="120" fillId="0" borderId="144" xfId="5" applyNumberFormat="1" applyFont="1" applyBorder="1" applyAlignment="1" applyProtection="1">
      <alignment horizontal="right" vertical="center" wrapText="1"/>
      <protection locked="0"/>
    </xf>
    <xf numFmtId="0" fontId="115" fillId="0" borderId="144"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4"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4" xfId="0" applyFont="1" applyBorder="1" applyAlignment="1">
      <alignment horizontal="left" vertical="center" wrapText="1"/>
    </xf>
    <xf numFmtId="0" fontId="119" fillId="0" borderId="144" xfId="0" applyFont="1" applyBorder="1"/>
    <xf numFmtId="0" fontId="118" fillId="0" borderId="144" xfId="0" applyFont="1" applyBorder="1" applyAlignment="1">
      <alignment horizontal="left" wrapText="1" indent="1"/>
    </xf>
    <xf numFmtId="0" fontId="118" fillId="0" borderId="144" xfId="0" applyFont="1" applyBorder="1" applyAlignment="1">
      <alignment horizontal="left" vertical="center" indent="1"/>
    </xf>
    <xf numFmtId="0" fontId="116" fillId="0" borderId="144" xfId="0" applyFont="1" applyBorder="1"/>
    <xf numFmtId="0" fontId="115" fillId="0" borderId="144" xfId="0" applyFont="1" applyBorder="1" applyAlignment="1">
      <alignment horizontal="left" wrapText="1" indent="1"/>
    </xf>
    <xf numFmtId="0" fontId="115" fillId="0" borderId="144" xfId="0" applyFont="1" applyBorder="1" applyAlignment="1">
      <alignment horizontal="left" indent="1"/>
    </xf>
    <xf numFmtId="0" fontId="115" fillId="0" borderId="144" xfId="0" applyFont="1" applyBorder="1" applyAlignment="1">
      <alignment horizontal="left" wrapText="1" indent="4"/>
    </xf>
    <xf numFmtId="0" fontId="115" fillId="0" borderId="144" xfId="0" applyFont="1" applyBorder="1" applyAlignment="1">
      <alignment horizontal="left" indent="3"/>
    </xf>
    <xf numFmtId="0" fontId="118" fillId="0" borderId="144" xfId="0" applyFont="1" applyBorder="1" applyAlignment="1">
      <alignment horizontal="left" indent="1"/>
    </xf>
    <xf numFmtId="0" fontId="119" fillId="0" borderId="144" xfId="0" applyFont="1" applyBorder="1" applyAlignment="1">
      <alignment horizontal="center" vertical="center" wrapText="1"/>
    </xf>
    <xf numFmtId="0" fontId="115" fillId="80" borderId="144" xfId="0" applyFont="1" applyFill="1" applyBorder="1"/>
    <xf numFmtId="0" fontId="118" fillId="0" borderId="7" xfId="0" applyFont="1" applyBorder="1"/>
    <xf numFmtId="0" fontId="115" fillId="0" borderId="144" xfId="0" applyFont="1" applyBorder="1" applyAlignment="1">
      <alignment horizontal="left" wrapText="1" indent="2"/>
    </xf>
    <xf numFmtId="0" fontId="115" fillId="0" borderId="144" xfId="0" applyFont="1" applyBorder="1" applyAlignment="1">
      <alignment horizontal="left" wrapText="1"/>
    </xf>
    <xf numFmtId="0" fontId="115" fillId="0" borderId="144"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3"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2" xfId="0" applyFont="1" applyBorder="1" applyAlignment="1">
      <alignment horizontal="center" vertical="center" wrapText="1"/>
    </xf>
    <xf numFmtId="49" fontId="115" fillId="0" borderId="150" xfId="0" applyNumberFormat="1" applyFont="1" applyBorder="1" applyAlignment="1">
      <alignment horizontal="left" wrapText="1" indent="1"/>
    </xf>
    <xf numFmtId="0" fontId="115" fillId="0" borderId="152" xfId="0" applyFont="1" applyBorder="1" applyAlignment="1">
      <alignment horizontal="left" wrapText="1" indent="1"/>
    </xf>
    <xf numFmtId="49" fontId="115" fillId="0" borderId="153" xfId="0" applyNumberFormat="1" applyFont="1" applyBorder="1" applyAlignment="1">
      <alignment horizontal="left" wrapText="1" indent="1"/>
    </xf>
    <xf numFmtId="0" fontId="115" fillId="0" borderId="154" xfId="0" applyFont="1" applyBorder="1" applyAlignment="1">
      <alignment horizontal="left" wrapText="1" indent="1"/>
    </xf>
    <xf numFmtId="49" fontId="115" fillId="0" borderId="154" xfId="0" applyNumberFormat="1" applyFont="1" applyBorder="1" applyAlignment="1">
      <alignment horizontal="left" wrapText="1" indent="3"/>
    </xf>
    <xf numFmtId="49" fontId="115" fillId="0" borderId="153" xfId="0" applyNumberFormat="1" applyFont="1" applyBorder="1" applyAlignment="1">
      <alignment horizontal="left" wrapText="1" indent="3"/>
    </xf>
    <xf numFmtId="49" fontId="115" fillId="0" borderId="154" xfId="0" applyNumberFormat="1" applyFont="1" applyBorder="1" applyAlignment="1">
      <alignment horizontal="left" wrapText="1" indent="2"/>
    </xf>
    <xf numFmtId="49" fontId="115" fillId="0" borderId="153" xfId="0" applyNumberFormat="1" applyFont="1" applyBorder="1" applyAlignment="1">
      <alignment horizontal="left" wrapText="1" indent="2"/>
    </xf>
    <xf numFmtId="49" fontId="115" fillId="0" borderId="153" xfId="0" applyNumberFormat="1" applyFont="1" applyBorder="1" applyAlignment="1">
      <alignment horizontal="left" vertical="top" wrapText="1" indent="2"/>
    </xf>
    <xf numFmtId="49" fontId="115" fillId="0" borderId="153" xfId="0" applyNumberFormat="1" applyFont="1" applyBorder="1" applyAlignment="1">
      <alignment horizontal="left" indent="1"/>
    </xf>
    <xf numFmtId="0" fontId="115" fillId="0" borderId="154" xfId="0" applyFont="1" applyBorder="1" applyAlignment="1">
      <alignment horizontal="left" indent="1"/>
    </xf>
    <xf numFmtId="49" fontId="115" fillId="0" borderId="154" xfId="0" applyNumberFormat="1" applyFont="1" applyBorder="1" applyAlignment="1">
      <alignment horizontal="left" indent="1"/>
    </xf>
    <xf numFmtId="49" fontId="115" fillId="0" borderId="154" xfId="0" applyNumberFormat="1" applyFont="1" applyBorder="1" applyAlignment="1">
      <alignment horizontal="left" indent="3"/>
    </xf>
    <xf numFmtId="49" fontId="115" fillId="0" borderId="153" xfId="0" applyNumberFormat="1" applyFont="1" applyBorder="1" applyAlignment="1">
      <alignment horizontal="left" indent="3"/>
    </xf>
    <xf numFmtId="0" fontId="115" fillId="0" borderId="154" xfId="0" applyFont="1" applyBorder="1" applyAlignment="1">
      <alignment horizontal="left" indent="2"/>
    </xf>
    <xf numFmtId="0" fontId="115" fillId="0" borderId="153" xfId="0" applyFont="1" applyBorder="1" applyAlignment="1">
      <alignment horizontal="left" indent="2"/>
    </xf>
    <xf numFmtId="0" fontId="115" fillId="0" borderId="153" xfId="0" applyFont="1" applyBorder="1" applyAlignment="1">
      <alignment horizontal="left" indent="1"/>
    </xf>
    <xf numFmtId="0" fontId="118" fillId="0" borderId="63" xfId="0" applyFont="1" applyBorder="1"/>
    <xf numFmtId="0" fontId="115" fillId="0" borderId="68" xfId="0" applyFont="1" applyBorder="1"/>
    <xf numFmtId="0" fontId="115" fillId="0" borderId="0" xfId="0" applyFont="1" applyAlignment="1">
      <alignment horizontal="left"/>
    </xf>
    <xf numFmtId="0" fontId="118" fillId="0" borderId="144" xfId="0" applyFont="1" applyBorder="1" applyAlignment="1">
      <alignment horizontal="left" vertical="center" wrapText="1"/>
    </xf>
    <xf numFmtId="0" fontId="8" fillId="0" borderId="0" xfId="0" applyFont="1" applyAlignment="1">
      <alignment wrapText="1"/>
    </xf>
    <xf numFmtId="0" fontId="118" fillId="0" borderId="144"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6" fillId="0" borderId="0" xfId="0" applyFont="1"/>
    <xf numFmtId="0" fontId="115" fillId="0" borderId="131" xfId="0" applyFont="1" applyBorder="1" applyAlignment="1">
      <alignment horizontal="left" vertical="center" wrapText="1" indent="1" readingOrder="1"/>
    </xf>
    <xf numFmtId="0" fontId="120" fillId="0" borderId="144" xfId="0" applyFont="1" applyBorder="1" applyAlignment="1">
      <alignment horizontal="left" indent="3"/>
    </xf>
    <xf numFmtId="0" fontId="120" fillId="0" borderId="144" xfId="0" applyFont="1" applyBorder="1" applyAlignment="1">
      <alignment horizontal="left" indent="2"/>
    </xf>
    <xf numFmtId="0" fontId="115" fillId="0" borderId="132" xfId="0" applyFont="1" applyBorder="1" applyAlignment="1">
      <alignment vertical="center" wrapText="1" readingOrder="1"/>
    </xf>
    <xf numFmtId="0" fontId="120" fillId="0" borderId="145" xfId="0" applyFont="1" applyBorder="1" applyAlignment="1">
      <alignment horizontal="left" indent="2"/>
    </xf>
    <xf numFmtId="0" fontId="115" fillId="0" borderId="131" xfId="0" applyFont="1" applyBorder="1" applyAlignment="1">
      <alignment vertical="center" wrapText="1" readingOrder="1"/>
    </xf>
    <xf numFmtId="0" fontId="115" fillId="0" borderId="130" xfId="0" applyFont="1" applyBorder="1" applyAlignment="1">
      <alignment vertical="center" wrapText="1" readingOrder="1"/>
    </xf>
    <xf numFmtId="0" fontId="136" fillId="0" borderId="7" xfId="0" applyFont="1" applyBorder="1"/>
    <xf numFmtId="0" fontId="105" fillId="0" borderId="144" xfId="0" applyFont="1" applyBorder="1" applyAlignment="1">
      <alignment vertical="center" wrapText="1"/>
    </xf>
    <xf numFmtId="0" fontId="105" fillId="0" borderId="144" xfId="0" applyFont="1" applyBorder="1" applyAlignment="1">
      <alignment horizontal="left" vertical="center" wrapText="1"/>
    </xf>
    <xf numFmtId="0" fontId="105" fillId="0" borderId="145" xfId="0" applyFont="1" applyBorder="1" applyAlignment="1">
      <alignment horizontal="left" vertical="top" wrapText="1"/>
    </xf>
    <xf numFmtId="49" fontId="105" fillId="0" borderId="144" xfId="0" applyNumberFormat="1" applyFont="1" applyBorder="1" applyAlignment="1">
      <alignment vertical="top" wrapText="1"/>
    </xf>
    <xf numFmtId="49" fontId="105" fillId="0" borderId="144" xfId="0" applyNumberFormat="1" applyFont="1" applyBorder="1" applyAlignment="1">
      <alignment horizontal="left" vertical="top" wrapText="1"/>
    </xf>
    <xf numFmtId="0" fontId="105" fillId="0" borderId="144" xfId="0" applyFont="1" applyBorder="1" applyAlignment="1">
      <alignment horizontal="left" vertical="top" wrapText="1"/>
    </xf>
    <xf numFmtId="0" fontId="104" fillId="0" borderId="7" xfId="0" applyFont="1" applyBorder="1" applyAlignment="1">
      <alignment wrapText="1"/>
    </xf>
    <xf numFmtId="0" fontId="105" fillId="0" borderId="144" xfId="0" applyFont="1" applyBorder="1" applyAlignment="1">
      <alignment horizontal="left" wrapText="1"/>
    </xf>
    <xf numFmtId="0" fontId="105" fillId="0" borderId="144" xfId="0" applyFont="1" applyBorder="1" applyAlignment="1">
      <alignment wrapText="1"/>
    </xf>
    <xf numFmtId="0" fontId="105" fillId="0" borderId="144" xfId="12672" applyFont="1" applyBorder="1" applyAlignment="1">
      <alignment horizontal="left" vertical="center" wrapText="1"/>
    </xf>
    <xf numFmtId="0" fontId="104" fillId="0" borderId="144" xfId="0" applyFont="1" applyBorder="1" applyAlignment="1">
      <alignment wrapText="1"/>
    </xf>
    <xf numFmtId="0" fontId="105" fillId="0" borderId="146" xfId="0" applyFont="1" applyBorder="1" applyAlignment="1">
      <alignment horizontal="left" vertical="center" wrapText="1"/>
    </xf>
    <xf numFmtId="0" fontId="105" fillId="0" borderId="146" xfId="13" applyFont="1" applyBorder="1" applyAlignment="1" applyProtection="1">
      <alignment horizontal="left" vertical="top" wrapText="1"/>
      <protection locked="0"/>
    </xf>
    <xf numFmtId="0" fontId="105" fillId="0" borderId="147" xfId="13" applyFont="1" applyBorder="1" applyAlignment="1" applyProtection="1">
      <alignment horizontal="left" vertical="top" wrapText="1"/>
      <protection locked="0"/>
    </xf>
    <xf numFmtId="0" fontId="105" fillId="0" borderId="145" xfId="0" applyFont="1" applyBorder="1" applyAlignment="1">
      <alignment vertical="center" wrapTex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32" xfId="0" applyFont="1" applyBorder="1" applyAlignment="1">
      <alignment horizontal="left" vertical="center" wrapText="1" readingOrder="1"/>
    </xf>
    <xf numFmtId="0" fontId="105" fillId="0" borderId="144" xfId="0" applyFont="1" applyBorder="1" applyAlignment="1">
      <alignment horizontal="left" vertical="center" wrapText="1" readingOrder="1"/>
    </xf>
    <xf numFmtId="171" fontId="18" fillId="84" borderId="56" xfId="0" applyNumberFormat="1" applyFont="1" applyFill="1" applyBorder="1" applyAlignment="1">
      <alignment horizontal="center"/>
    </xf>
    <xf numFmtId="0" fontId="2" fillId="0" borderId="15" xfId="0" applyFont="1" applyBorder="1" applyAlignment="1">
      <alignment horizontal="left" vertical="center" wrapText="1" indent="1"/>
    </xf>
    <xf numFmtId="173" fontId="25" fillId="37" borderId="62" xfId="20" applyBorder="1"/>
    <xf numFmtId="197" fontId="4" fillId="0" borderId="154" xfId="0" applyNumberFormat="1" applyFont="1" applyBorder="1" applyAlignment="1" applyProtection="1">
      <alignment vertical="center" wrapText="1"/>
      <protection locked="0"/>
    </xf>
    <xf numFmtId="197" fontId="4" fillId="0" borderId="144" xfId="0" applyNumberFormat="1" applyFont="1" applyBorder="1" applyAlignment="1" applyProtection="1">
      <alignment vertical="center" wrapText="1"/>
      <protection locked="0"/>
    </xf>
    <xf numFmtId="197" fontId="4" fillId="0" borderId="153" xfId="0" applyNumberFormat="1" applyFont="1" applyBorder="1" applyAlignment="1" applyProtection="1">
      <alignment vertical="center" wrapText="1"/>
      <protection locked="0"/>
    </xf>
    <xf numFmtId="10" fontId="4" fillId="0" borderId="154" xfId="20961" applyNumberFormat="1" applyFont="1" applyBorder="1" applyAlignment="1" applyProtection="1">
      <alignment vertical="center" wrapText="1"/>
      <protection locked="0"/>
    </xf>
    <xf numFmtId="10" fontId="4" fillId="0" borderId="144" xfId="20961"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97" fontId="16" fillId="2" borderId="154" xfId="0" applyNumberFormat="1" applyFont="1" applyFill="1" applyBorder="1" applyAlignment="1" applyProtection="1">
      <alignment vertical="center"/>
      <protection locked="0"/>
    </xf>
    <xf numFmtId="197" fontId="16" fillId="2" borderId="144" xfId="0" applyNumberFormat="1" applyFont="1" applyFill="1" applyBorder="1" applyAlignment="1" applyProtection="1">
      <alignment vertical="center"/>
      <protection locked="0"/>
    </xf>
    <xf numFmtId="197" fontId="16" fillId="2" borderId="153" xfId="0" applyNumberFormat="1" applyFont="1" applyFill="1" applyBorder="1" applyAlignment="1" applyProtection="1">
      <alignment vertical="center"/>
      <protection locked="0"/>
    </xf>
    <xf numFmtId="197" fontId="8" fillId="2" borderId="154" xfId="0" applyNumberFormat="1" applyFont="1" applyFill="1" applyBorder="1" applyAlignment="1" applyProtection="1">
      <alignment vertical="center"/>
      <protection locked="0"/>
    </xf>
    <xf numFmtId="197" fontId="8" fillId="2" borderId="144" xfId="0" applyNumberFormat="1" applyFont="1" applyFill="1" applyBorder="1" applyAlignment="1" applyProtection="1">
      <alignment vertical="center"/>
      <protection locked="0"/>
    </xf>
    <xf numFmtId="197" fontId="8" fillId="2" borderId="153" xfId="0" applyNumberFormat="1" applyFont="1" applyFill="1" applyBorder="1" applyAlignment="1" applyProtection="1">
      <alignment vertical="center"/>
      <protection locked="0"/>
    </xf>
    <xf numFmtId="197" fontId="16" fillId="2" borderId="104" xfId="0" applyNumberFormat="1" applyFont="1" applyFill="1" applyBorder="1" applyAlignment="1" applyProtection="1">
      <alignment vertical="center"/>
      <protection locked="0"/>
    </xf>
    <xf numFmtId="197" fontId="16" fillId="2" borderId="145" xfId="0" applyNumberFormat="1" applyFont="1" applyFill="1" applyBorder="1" applyAlignment="1" applyProtection="1">
      <alignment vertical="center"/>
      <protection locked="0"/>
    </xf>
    <xf numFmtId="0" fontId="10" fillId="0" borderId="97" xfId="17" applyFill="1" applyBorder="1" applyAlignment="1" applyProtection="1">
      <alignment horizontal="left" vertical="top" wrapText="1"/>
    </xf>
    <xf numFmtId="0" fontId="6" fillId="82" borderId="144" xfId="13" applyFont="1" applyFill="1" applyBorder="1" applyAlignment="1" applyProtection="1">
      <alignment wrapText="1"/>
      <protection locked="0"/>
    </xf>
    <xf numFmtId="0" fontId="6" fillId="82" borderId="3" xfId="13" applyFont="1" applyFill="1" applyBorder="1" applyAlignment="1" applyProtection="1">
      <alignment vertical="center" wrapText="1"/>
      <protection locked="0"/>
    </xf>
    <xf numFmtId="0" fontId="105" fillId="0" borderId="0" xfId="0" applyFont="1" applyAlignment="1">
      <alignment wrapText="1"/>
    </xf>
    <xf numFmtId="0" fontId="0" fillId="0" borderId="144" xfId="0" applyBorder="1" applyAlignment="1">
      <alignment horizontal="center"/>
    </xf>
    <xf numFmtId="168" fontId="0" fillId="0" borderId="0" xfId="7" applyFont="1"/>
    <xf numFmtId="169" fontId="3" fillId="0" borderId="97" xfId="7" applyNumberFormat="1" applyFont="1" applyBorder="1"/>
    <xf numFmtId="169" fontId="0" fillId="0" borderId="97" xfId="7" applyNumberFormat="1" applyFont="1" applyBorder="1"/>
    <xf numFmtId="169" fontId="0" fillId="0" borderId="97" xfId="7" applyNumberFormat="1" applyFont="1" applyBorder="1" applyAlignment="1">
      <alignment vertical="center"/>
    </xf>
    <xf numFmtId="169" fontId="3" fillId="0" borderId="97" xfId="7" applyNumberFormat="1" applyFont="1" applyBorder="1" applyAlignment="1">
      <alignment vertical="center"/>
    </xf>
    <xf numFmtId="169" fontId="3" fillId="36" borderId="97" xfId="7" applyNumberFormat="1" applyFont="1" applyFill="1" applyBorder="1"/>
    <xf numFmtId="169" fontId="0" fillId="36" borderId="97" xfId="7" applyNumberFormat="1" applyFont="1" applyFill="1" applyBorder="1"/>
    <xf numFmtId="169" fontId="0" fillId="36" borderId="97" xfId="7" applyNumberFormat="1" applyFont="1" applyFill="1" applyBorder="1" applyAlignment="1">
      <alignment vertical="center"/>
    </xf>
    <xf numFmtId="168" fontId="3" fillId="36" borderId="136" xfId="7" applyFont="1" applyFill="1" applyBorder="1"/>
    <xf numFmtId="169" fontId="3" fillId="36" borderId="136" xfId="7" applyNumberFormat="1" applyFont="1" applyFill="1" applyBorder="1"/>
    <xf numFmtId="169" fontId="3" fillId="0" borderId="136" xfId="7" applyNumberFormat="1" applyFont="1" applyBorder="1"/>
    <xf numFmtId="168" fontId="0" fillId="36" borderId="136" xfId="7" applyFont="1" applyFill="1" applyBorder="1"/>
    <xf numFmtId="169" fontId="0" fillId="36" borderId="136" xfId="7" applyNumberFormat="1" applyFont="1" applyFill="1" applyBorder="1"/>
    <xf numFmtId="169" fontId="0" fillId="0" borderId="136" xfId="7" applyNumberFormat="1" applyFont="1" applyBorder="1"/>
    <xf numFmtId="169" fontId="0" fillId="0" borderId="0" xfId="0" applyNumberFormat="1"/>
    <xf numFmtId="169" fontId="0" fillId="0" borderId="0" xfId="7" applyNumberFormat="1" applyFont="1"/>
    <xf numFmtId="169" fontId="6" fillId="0" borderId="0" xfId="7" applyNumberFormat="1" applyFont="1"/>
    <xf numFmtId="169" fontId="4" fillId="0" borderId="0" xfId="7" applyNumberFormat="1" applyFont="1"/>
    <xf numFmtId="169" fontId="8" fillId="0" borderId="136" xfId="7" applyNumberFormat="1" applyFont="1" applyBorder="1" applyAlignment="1">
      <alignment horizontal="center" vertical="center" wrapText="1"/>
    </xf>
    <xf numFmtId="0" fontId="12" fillId="0" borderId="147" xfId="0" applyFont="1" applyBorder="1" applyAlignment="1">
      <alignment wrapText="1"/>
    </xf>
    <xf numFmtId="0" fontId="4" fillId="0" borderId="153" xfId="0" applyFont="1" applyBorder="1"/>
    <xf numFmtId="0" fontId="8" fillId="0" borderId="147" xfId="0" applyFont="1" applyBorder="1" applyAlignment="1">
      <alignment wrapText="1"/>
    </xf>
    <xf numFmtId="0" fontId="8" fillId="0" borderId="153" xfId="0" applyFont="1" applyBorder="1"/>
    <xf numFmtId="9" fontId="4" fillId="0" borderId="20" xfId="20961" applyFont="1" applyBorder="1"/>
    <xf numFmtId="0" fontId="8" fillId="0" borderId="104" xfId="0" applyFont="1" applyBorder="1" applyAlignment="1">
      <alignment vertical="center"/>
    </xf>
    <xf numFmtId="0" fontId="12" fillId="0" borderId="143" xfId="0" applyFont="1" applyBorder="1" applyAlignment="1">
      <alignment wrapText="1"/>
    </xf>
    <xf numFmtId="10" fontId="4" fillId="0" borderId="110" xfId="20961" applyNumberFormat="1" applyFont="1" applyBorder="1"/>
    <xf numFmtId="10" fontId="4" fillId="0" borderId="105" xfId="20961" applyNumberFormat="1" applyFont="1" applyBorder="1"/>
    <xf numFmtId="0" fontId="101" fillId="0" borderId="144" xfId="0" applyFont="1" applyBorder="1"/>
    <xf numFmtId="197" fontId="4" fillId="0" borderId="153" xfId="0" applyNumberFormat="1" applyFont="1" applyBorder="1" applyAlignment="1">
      <alignment horizontal="right" vertical="center"/>
    </xf>
    <xf numFmtId="169" fontId="5" fillId="0" borderId="136" xfId="7" applyNumberFormat="1" applyFont="1" applyFill="1" applyBorder="1" applyAlignment="1">
      <alignment vertical="center" wrapText="1"/>
    </xf>
    <xf numFmtId="169" fontId="4" fillId="0" borderId="136" xfId="7" applyNumberFormat="1" applyFont="1" applyFill="1" applyBorder="1" applyAlignment="1">
      <alignment vertical="center" wrapText="1"/>
    </xf>
    <xf numFmtId="169" fontId="4" fillId="0" borderId="136" xfId="7" applyNumberFormat="1" applyFont="1" applyBorder="1" applyAlignment="1">
      <alignment vertical="center"/>
    </xf>
    <xf numFmtId="197" fontId="4" fillId="0" borderId="0" xfId="0" applyNumberFormat="1" applyFont="1"/>
    <xf numFmtId="3" fontId="4" fillId="0" borderId="0" xfId="0" applyNumberFormat="1" applyFont="1"/>
    <xf numFmtId="197" fontId="11" fillId="0" borderId="0" xfId="0" applyNumberFormat="1" applyFont="1"/>
    <xf numFmtId="197" fontId="142" fillId="0" borderId="0" xfId="0" applyNumberFormat="1" applyFont="1"/>
    <xf numFmtId="0" fontId="142" fillId="0" borderId="0" xfId="0" applyFont="1"/>
    <xf numFmtId="169" fontId="143" fillId="0" borderId="97" xfId="948" applyNumberFormat="1" applyFont="1" applyFill="1" applyBorder="1" applyAlignment="1" applyProtection="1">
      <alignment horizontal="right" vertical="center"/>
      <protection locked="0"/>
    </xf>
    <xf numFmtId="169" fontId="21" fillId="0" borderId="29"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03"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21" fillId="0" borderId="14" xfId="7" applyNumberFormat="1" applyFont="1" applyBorder="1" applyAlignment="1">
      <alignment horizontal="center" vertical="center"/>
    </xf>
    <xf numFmtId="169" fontId="21" fillId="0" borderId="13" xfId="7" applyNumberFormat="1" applyFont="1" applyBorder="1" applyAlignment="1">
      <alignment horizontal="center" vertical="center"/>
    </xf>
    <xf numFmtId="169" fontId="21" fillId="0" borderId="136" xfId="7" applyNumberFormat="1" applyFont="1" applyBorder="1" applyAlignment="1">
      <alignment horizontal="center"/>
    </xf>
    <xf numFmtId="169" fontId="21" fillId="0" borderId="136" xfId="7" applyNumberFormat="1" applyFont="1" applyBorder="1" applyAlignment="1">
      <alignment horizontal="center" vertical="center"/>
    </xf>
    <xf numFmtId="169" fontId="18" fillId="0" borderId="13" xfId="7" applyNumberFormat="1" applyFont="1" applyBorder="1" applyAlignment="1">
      <alignment horizontal="center" vertical="center"/>
    </xf>
    <xf numFmtId="169" fontId="22" fillId="0" borderId="136" xfId="7" applyNumberFormat="1" applyFont="1" applyBorder="1" applyAlignment="1">
      <alignment horizontal="center"/>
    </xf>
    <xf numFmtId="0" fontId="141" fillId="3" borderId="134" xfId="0" applyFont="1" applyFill="1" applyBorder="1" applyAlignment="1">
      <alignment horizontal="right" vertical="center" wrapText="1"/>
    </xf>
    <xf numFmtId="171" fontId="17" fillId="84" borderId="57" xfId="0" applyNumberFormat="1" applyFont="1" applyFill="1" applyBorder="1" applyAlignment="1">
      <alignment horizontal="center"/>
    </xf>
    <xf numFmtId="169" fontId="18" fillId="0" borderId="12" xfId="7" applyNumberFormat="1" applyFont="1" applyBorder="1" applyAlignment="1">
      <alignment horizontal="center" vertical="center"/>
    </xf>
    <xf numFmtId="0" fontId="0" fillId="0" borderId="151" xfId="0" applyBorder="1" applyAlignment="1">
      <alignment horizontal="center"/>
    </xf>
    <xf numFmtId="0" fontId="131" fillId="0" borderId="151" xfId="0" applyFont="1" applyBorder="1" applyAlignment="1">
      <alignment horizontal="left" vertical="center" wrapText="1"/>
    </xf>
    <xf numFmtId="169" fontId="21" fillId="0" borderId="151" xfId="7" applyNumberFormat="1" applyFont="1" applyBorder="1" applyAlignment="1">
      <alignment horizontal="center" vertical="center"/>
    </xf>
    <xf numFmtId="171" fontId="22" fillId="0" borderId="159" xfId="0" applyNumberFormat="1" applyFont="1" applyBorder="1" applyAlignment="1">
      <alignment horizontal="center"/>
    </xf>
    <xf numFmtId="168" fontId="116" fillId="0" borderId="0" xfId="7" applyFont="1"/>
    <xf numFmtId="169" fontId="116" fillId="0" borderId="0" xfId="7" applyNumberFormat="1" applyFont="1"/>
    <xf numFmtId="169" fontId="119" fillId="0" borderId="144" xfId="7" applyNumberFormat="1" applyFont="1" applyBorder="1"/>
    <xf numFmtId="4" fontId="116" fillId="0" borderId="144" xfId="0" applyNumberFormat="1" applyFont="1" applyBorder="1"/>
    <xf numFmtId="169" fontId="116" fillId="0" borderId="144" xfId="7" applyNumberFormat="1" applyFont="1" applyBorder="1"/>
    <xf numFmtId="43" fontId="116" fillId="0" borderId="0" xfId="0" applyNumberFormat="1" applyFont="1"/>
    <xf numFmtId="169" fontId="115" fillId="0" borderId="144" xfId="7" applyNumberFormat="1" applyFont="1" applyBorder="1"/>
    <xf numFmtId="169" fontId="118" fillId="0" borderId="144" xfId="7" applyNumberFormat="1" applyFont="1" applyBorder="1"/>
    <xf numFmtId="4" fontId="115" fillId="0" borderId="0" xfId="0" applyNumberFormat="1" applyFont="1"/>
    <xf numFmtId="198" fontId="115" fillId="0" borderId="0" xfId="0" applyNumberFormat="1" applyFont="1"/>
    <xf numFmtId="169" fontId="115" fillId="0" borderId="0" xfId="0" applyNumberFormat="1" applyFont="1"/>
    <xf numFmtId="49" fontId="4" fillId="0" borderId="0" xfId="0" applyNumberFormat="1" applyFont="1"/>
    <xf numFmtId="169" fontId="118" fillId="83" borderId="144" xfId="7" applyNumberFormat="1" applyFont="1" applyFill="1" applyBorder="1"/>
    <xf numFmtId="169" fontId="115" fillId="0" borderId="144" xfId="7" applyNumberFormat="1" applyFont="1" applyBorder="1" applyAlignment="1">
      <alignment horizontal="left" vertical="center" wrapText="1"/>
    </xf>
    <xf numFmtId="169" fontId="118" fillId="0" borderId="144" xfId="7" applyNumberFormat="1" applyFont="1" applyBorder="1" applyAlignment="1">
      <alignment horizontal="left" vertical="center" wrapText="1"/>
    </xf>
    <xf numFmtId="168" fontId="6" fillId="0" borderId="0" xfId="7" applyFont="1" applyAlignment="1">
      <alignment horizontal="left"/>
    </xf>
    <xf numFmtId="14" fontId="116" fillId="0" borderId="0" xfId="0" applyNumberFormat="1" applyFont="1" applyAlignment="1">
      <alignment horizontal="left"/>
    </xf>
    <xf numFmtId="169" fontId="120" fillId="0" borderId="144" xfId="7" applyNumberFormat="1" applyFont="1" applyBorder="1"/>
    <xf numFmtId="169" fontId="120" fillId="0" borderId="145" xfId="7" applyNumberFormat="1" applyFont="1" applyBorder="1"/>
    <xf numFmtId="0" fontId="118" fillId="0" borderId="144" xfId="0" applyFont="1" applyBorder="1" applyAlignment="1">
      <alignment vertical="center" readingOrder="1"/>
    </xf>
    <xf numFmtId="0" fontId="121" fillId="0" borderId="144" xfId="0" applyFont="1" applyBorder="1" applyAlignment="1">
      <alignment horizontal="left"/>
    </xf>
    <xf numFmtId="169" fontId="121" fillId="0" borderId="144" xfId="7" applyNumberFormat="1" applyFont="1" applyBorder="1"/>
    <xf numFmtId="0" fontId="144" fillId="0" borderId="0" xfId="0" applyFont="1"/>
    <xf numFmtId="9" fontId="120" fillId="0" borderId="144" xfId="20961" applyFont="1" applyBorder="1"/>
    <xf numFmtId="10" fontId="120" fillId="0" borderId="144" xfId="20961" applyNumberFormat="1" applyFont="1" applyBorder="1"/>
    <xf numFmtId="169" fontId="145" fillId="0" borderId="144" xfId="7" applyNumberFormat="1" applyFont="1" applyBorder="1"/>
    <xf numFmtId="10" fontId="145" fillId="0" borderId="144" xfId="20961" applyNumberFormat="1" applyFont="1" applyBorder="1"/>
    <xf numFmtId="9" fontId="145" fillId="0" borderId="144" xfId="20961" applyFont="1" applyBorder="1"/>
    <xf numFmtId="168" fontId="136" fillId="0" borderId="0" xfId="7" applyFont="1"/>
    <xf numFmtId="169" fontId="124" fillId="0" borderId="0" xfId="7" applyNumberFormat="1" applyFont="1"/>
    <xf numFmtId="0" fontId="4" fillId="0" borderId="144" xfId="0" applyFont="1" applyBorder="1" applyAlignment="1">
      <alignment vertical="center"/>
    </xf>
    <xf numFmtId="169" fontId="116" fillId="0" borderId="0" xfId="0" applyNumberFormat="1" applyFont="1"/>
    <xf numFmtId="169" fontId="119" fillId="0" borderId="136" xfId="7" applyNumberFormat="1" applyFont="1" applyBorder="1"/>
    <xf numFmtId="0" fontId="106" fillId="0" borderId="0" xfId="0" applyFont="1"/>
    <xf numFmtId="168" fontId="115" fillId="0" borderId="0" xfId="7" applyFont="1"/>
    <xf numFmtId="43" fontId="115" fillId="0" borderId="0" xfId="0" applyNumberFormat="1" applyFont="1"/>
    <xf numFmtId="0" fontId="4" fillId="3" borderId="149" xfId="0" applyFont="1" applyFill="1" applyBorder="1" applyAlignment="1">
      <alignment vertical="center"/>
    </xf>
    <xf numFmtId="10" fontId="5" fillId="0" borderId="92" xfId="20961" applyNumberFormat="1" applyFont="1" applyFill="1" applyBorder="1" applyAlignment="1">
      <alignment vertical="center"/>
    </xf>
    <xf numFmtId="10" fontId="5" fillId="0" borderId="107" xfId="20961" applyNumberFormat="1" applyFont="1" applyFill="1" applyBorder="1" applyAlignment="1">
      <alignment vertical="center"/>
    </xf>
    <xf numFmtId="0" fontId="13" fillId="3" borderId="142" xfId="0" applyFont="1" applyFill="1" applyBorder="1" applyAlignment="1">
      <alignment horizontal="left"/>
    </xf>
    <xf numFmtId="0" fontId="4" fillId="0" borderId="144"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54" xfId="0" applyFont="1" applyBorder="1" applyAlignment="1">
      <alignment horizontal="center" vertical="center"/>
    </xf>
    <xf numFmtId="0" fontId="5" fillId="0" borderId="144" xfId="0" applyFont="1" applyBorder="1" applyAlignment="1">
      <alignment vertical="center"/>
    </xf>
    <xf numFmtId="0" fontId="4" fillId="0" borderId="152" xfId="0" applyFont="1" applyBorder="1" applyAlignment="1">
      <alignment horizontal="center" vertical="center"/>
    </xf>
    <xf numFmtId="0" fontId="5" fillId="0" borderId="151" xfId="0" applyFont="1" applyBorder="1" applyAlignment="1">
      <alignment vertical="center"/>
    </xf>
    <xf numFmtId="0" fontId="4" fillId="3" borderId="0" xfId="0" applyFont="1" applyFill="1" applyAlignment="1">
      <alignment vertical="center"/>
    </xf>
    <xf numFmtId="0" fontId="4" fillId="0" borderId="145" xfId="0" applyFont="1" applyBorder="1" applyAlignment="1">
      <alignment vertical="center"/>
    </xf>
    <xf numFmtId="9" fontId="16" fillId="2" borderId="154" xfId="20961" applyFont="1" applyFill="1" applyBorder="1" applyAlignment="1" applyProtection="1">
      <alignment vertical="center"/>
      <protection locked="0"/>
    </xf>
    <xf numFmtId="9" fontId="16" fillId="2" borderId="144" xfId="20961" applyFont="1" applyFill="1" applyBorder="1" applyAlignment="1" applyProtection="1">
      <alignment vertical="center"/>
      <protection locked="0"/>
    </xf>
    <xf numFmtId="9" fontId="16" fillId="2" borderId="153" xfId="20961" applyFont="1" applyFill="1" applyBorder="1" applyAlignment="1" applyProtection="1">
      <alignment vertical="center"/>
      <protection locked="0"/>
    </xf>
    <xf numFmtId="9" fontId="25" fillId="37" borderId="62" xfId="20961" applyFont="1" applyFill="1" applyBorder="1"/>
    <xf numFmtId="9" fontId="25" fillId="37" borderId="0" xfId="20961" applyFont="1" applyFill="1"/>
    <xf numFmtId="9" fontId="25" fillId="37" borderId="91" xfId="20961" applyFont="1" applyFill="1" applyBorder="1"/>
    <xf numFmtId="9" fontId="8" fillId="2" borderId="154" xfId="20961" applyFont="1" applyFill="1" applyBorder="1" applyAlignment="1" applyProtection="1">
      <alignment vertical="center"/>
      <protection locked="0"/>
    </xf>
    <xf numFmtId="9" fontId="8" fillId="2" borderId="144" xfId="20961" applyFont="1" applyFill="1" applyBorder="1" applyAlignment="1" applyProtection="1">
      <alignment vertical="center"/>
      <protection locked="0"/>
    </xf>
    <xf numFmtId="9" fontId="8" fillId="2" borderId="153" xfId="20961" applyFont="1" applyFill="1" applyBorder="1" applyAlignment="1" applyProtection="1">
      <alignment vertical="center"/>
      <protection locked="0"/>
    </xf>
    <xf numFmtId="9" fontId="16" fillId="2" borderId="152" xfId="20961" applyFont="1" applyFill="1" applyBorder="1" applyAlignment="1" applyProtection="1">
      <alignment vertical="center"/>
      <protection locked="0"/>
    </xf>
    <xf numFmtId="9" fontId="16" fillId="2" borderId="151" xfId="20961" applyFont="1" applyFill="1" applyBorder="1" applyAlignment="1" applyProtection="1">
      <alignment vertical="center"/>
      <protection locked="0"/>
    </xf>
    <xf numFmtId="9" fontId="16" fillId="2" borderId="150" xfId="20961" applyFont="1" applyFill="1" applyBorder="1" applyAlignment="1" applyProtection="1">
      <alignment vertical="center"/>
      <protection locked="0"/>
    </xf>
    <xf numFmtId="49" fontId="105" fillId="0" borderId="97" xfId="0" applyNumberFormat="1" applyFont="1" applyBorder="1" applyAlignment="1">
      <alignment horizontal="right" vertical="center" wrapText="1"/>
    </xf>
    <xf numFmtId="49" fontId="105" fillId="0" borderId="83" xfId="0" applyNumberFormat="1" applyFont="1" applyBorder="1" applyAlignment="1">
      <alignment horizontal="right" vertical="center" wrapText="1"/>
    </xf>
    <xf numFmtId="0" fontId="105" fillId="0" borderId="0" xfId="0" applyFont="1" applyAlignment="1">
      <alignment horizontal="left" wrapText="1"/>
    </xf>
    <xf numFmtId="49" fontId="105" fillId="0" borderId="7" xfId="0" applyNumberFormat="1" applyFont="1" applyBorder="1" applyAlignment="1">
      <alignment horizontal="right" vertical="center" wrapText="1"/>
    </xf>
    <xf numFmtId="49" fontId="105" fillId="0" borderId="75" xfId="0" applyNumberFormat="1" applyFont="1" applyBorder="1" applyAlignment="1">
      <alignment horizontal="right" vertical="center" wrapText="1"/>
    </xf>
    <xf numFmtId="49" fontId="105" fillId="0" borderId="78" xfId="0" applyNumberFormat="1" applyFont="1" applyBorder="1" applyAlignment="1">
      <alignment horizontal="right" vertical="center" wrapText="1"/>
    </xf>
    <xf numFmtId="49" fontId="105" fillId="0" borderId="136" xfId="0" applyNumberFormat="1" applyFont="1" applyBorder="1" applyAlignment="1">
      <alignment horizontal="right" vertical="center" wrapText="1"/>
    </xf>
    <xf numFmtId="0" fontId="105" fillId="0" borderId="85" xfId="0" applyFont="1" applyBorder="1" applyAlignment="1">
      <alignment horizontal="right" vertical="center" wrapText="1"/>
    </xf>
    <xf numFmtId="0" fontId="105" fillId="0" borderId="85" xfId="0" applyFont="1" applyBorder="1" applyAlignment="1">
      <alignment horizontal="left" vertical="center" wrapText="1"/>
    </xf>
    <xf numFmtId="0" fontId="105" fillId="0" borderId="83" xfId="0" applyFont="1" applyBorder="1" applyAlignment="1">
      <alignment horizontal="right" vertical="center" wrapText="1"/>
    </xf>
    <xf numFmtId="0" fontId="105" fillId="3" borderId="144" xfId="5" applyFont="1" applyFill="1" applyBorder="1" applyAlignment="1" applyProtection="1">
      <alignment horizontal="right" vertical="center" wrapText="1"/>
      <protection locked="0"/>
    </xf>
    <xf numFmtId="0" fontId="105" fillId="0" borderId="144" xfId="0" applyFont="1" applyBorder="1" applyAlignment="1">
      <alignment horizontal="right" vertical="center" wrapText="1"/>
    </xf>
    <xf numFmtId="2" fontId="105" fillId="3" borderId="144" xfId="5" applyNumberFormat="1" applyFont="1" applyFill="1" applyBorder="1" applyAlignment="1" applyProtection="1">
      <alignment horizontal="right" vertical="center" wrapText="1"/>
      <protection locked="0"/>
    </xf>
    <xf numFmtId="0" fontId="125" fillId="0" borderId="0" xfId="0" applyFont="1" applyAlignment="1">
      <alignment wrapText="1"/>
    </xf>
    <xf numFmtId="49" fontId="105" fillId="0" borderId="144" xfId="0" applyNumberFormat="1" applyFont="1" applyBorder="1" applyAlignment="1">
      <alignment horizontal="right" vertical="center" wrapText="1"/>
    </xf>
    <xf numFmtId="49" fontId="105" fillId="0" borderId="144" xfId="0" applyNumberFormat="1" applyFont="1" applyBorder="1" applyAlignment="1">
      <alignment horizontal="left" wrapText="1"/>
    </xf>
    <xf numFmtId="49" fontId="105" fillId="0" borderId="144" xfId="0" applyNumberFormat="1" applyFont="1" applyBorder="1" applyAlignment="1">
      <alignment vertical="center" wrapText="1"/>
    </xf>
    <xf numFmtId="49" fontId="105" fillId="0" borderId="144" xfId="0" applyNumberFormat="1" applyFont="1" applyBorder="1" applyAlignment="1">
      <alignment horizontal="left" vertical="center" wrapText="1"/>
    </xf>
    <xf numFmtId="0" fontId="116" fillId="0" borderId="0" xfId="0" applyFont="1" applyAlignment="1">
      <alignment horizontal="left" wrapText="1"/>
    </xf>
    <xf numFmtId="49" fontId="116" fillId="0" borderId="0" xfId="0" applyNumberFormat="1" applyFont="1" applyAlignment="1">
      <alignment horizontal="left" wrapText="1"/>
    </xf>
    <xf numFmtId="49" fontId="105" fillId="0" borderId="0" xfId="0" applyNumberFormat="1" applyFont="1" applyAlignment="1">
      <alignment horizontal="right" vertical="center" wrapText="1"/>
    </xf>
    <xf numFmtId="0" fontId="105" fillId="0" borderId="145" xfId="0" applyFont="1" applyBorder="1" applyAlignment="1">
      <alignment horizontal="left" wrapText="1"/>
    </xf>
    <xf numFmtId="0" fontId="124" fillId="0" borderId="0" xfId="0" applyFont="1" applyAlignment="1">
      <alignment horizontal="left" wrapText="1"/>
    </xf>
    <xf numFmtId="0" fontId="6" fillId="0" borderId="0" xfId="11" applyFont="1"/>
    <xf numFmtId="0" fontId="6" fillId="0" borderId="136" xfId="0" applyFont="1" applyBorder="1" applyAlignment="1">
      <alignment horizontal="center" vertical="center" wrapText="1"/>
    </xf>
    <xf numFmtId="0" fontId="6" fillId="0" borderId="110" xfId="0" applyFont="1" applyBorder="1" applyAlignment="1">
      <alignment horizontal="center" vertical="center" wrapText="1"/>
    </xf>
    <xf numFmtId="0" fontId="1" fillId="0" borderId="136" xfId="0" applyFont="1" applyBorder="1" applyAlignment="1">
      <alignment horizontal="center"/>
    </xf>
    <xf numFmtId="197" fontId="6" fillId="0" borderId="136" xfId="0" applyNumberFormat="1" applyFont="1" applyBorder="1" applyAlignment="1">
      <alignment horizontal="right"/>
    </xf>
    <xf numFmtId="197" fontId="6" fillId="36" borderId="136" xfId="0" applyNumberFormat="1" applyFont="1" applyFill="1" applyBorder="1" applyAlignment="1">
      <alignment horizontal="right"/>
    </xf>
    <xf numFmtId="169" fontId="14" fillId="0" borderId="136" xfId="7" applyNumberFormat="1" applyFont="1" applyBorder="1" applyAlignment="1">
      <alignment horizontal="right"/>
    </xf>
    <xf numFmtId="169" fontId="14" fillId="36" borderId="136" xfId="7" applyNumberFormat="1" applyFont="1" applyFill="1" applyBorder="1" applyAlignment="1">
      <alignment horizontal="right"/>
    </xf>
    <xf numFmtId="0" fontId="136" fillId="0" borderId="136" xfId="0" applyFont="1" applyBorder="1" applyAlignment="1" applyProtection="1">
      <alignment horizontal="left" vertical="center" indent="1"/>
      <protection locked="0"/>
    </xf>
    <xf numFmtId="0" fontId="1" fillId="0" borderId="0" xfId="0" applyFont="1" applyAlignment="1">
      <alignment horizontal="center"/>
    </xf>
    <xf numFmtId="197" fontId="6" fillId="0" borderId="0" xfId="0" applyNumberFormat="1" applyFont="1" applyAlignment="1">
      <alignment horizontal="right"/>
    </xf>
    <xf numFmtId="197" fontId="14" fillId="0" borderId="136" xfId="0" applyNumberFormat="1" applyFont="1" applyBorder="1" applyAlignment="1">
      <alignment horizontal="right"/>
    </xf>
    <xf numFmtId="197" fontId="14" fillId="36" borderId="136" xfId="0" applyNumberFormat="1" applyFont="1" applyFill="1" applyBorder="1" applyAlignment="1">
      <alignment horizontal="right"/>
    </xf>
    <xf numFmtId="169" fontId="1" fillId="0" borderId="136" xfId="7" applyNumberFormat="1" applyFont="1" applyBorder="1"/>
    <xf numFmtId="169" fontId="0" fillId="0" borderId="97" xfId="7" applyNumberFormat="1" applyFont="1" applyFill="1" applyBorder="1"/>
    <xf numFmtId="169" fontId="0" fillId="0" borderId="136" xfId="0" applyNumberFormat="1" applyBorder="1"/>
    <xf numFmtId="168" fontId="0" fillId="0" borderId="136" xfId="0" applyNumberFormat="1" applyBorder="1"/>
    <xf numFmtId="169" fontId="0" fillId="0" borderId="136" xfId="7" applyNumberFormat="1" applyFont="1" applyFill="1" applyBorder="1"/>
    <xf numFmtId="197" fontId="105" fillId="0" borderId="144" xfId="0" applyNumberFormat="1" applyFont="1" applyBorder="1" applyAlignment="1">
      <alignment horizontal="right"/>
    </xf>
    <xf numFmtId="3" fontId="146" fillId="0" borderId="144" xfId="0" applyNumberFormat="1" applyFont="1" applyBorder="1" applyAlignment="1">
      <alignment vertical="center" wrapText="1"/>
    </xf>
    <xf numFmtId="197" fontId="136" fillId="0" borderId="19" xfId="0" applyNumberFormat="1" applyFont="1" applyBorder="1"/>
    <xf numFmtId="197" fontId="136" fillId="0" borderId="19" xfId="0" applyNumberFormat="1" applyFont="1" applyBorder="1" applyAlignment="1">
      <alignment wrapText="1"/>
    </xf>
    <xf numFmtId="197" fontId="136" fillId="36" borderId="19" xfId="0" applyNumberFormat="1" applyFont="1" applyFill="1" applyBorder="1" applyAlignment="1">
      <alignment horizontal="center" vertical="center" wrapText="1"/>
    </xf>
    <xf numFmtId="197" fontId="140" fillId="0" borderId="153" xfId="0" applyNumberFormat="1" applyFont="1" applyBorder="1" applyAlignment="1">
      <alignment wrapText="1"/>
    </xf>
    <xf numFmtId="169" fontId="4" fillId="0" borderId="110" xfId="7" applyNumberFormat="1" applyFont="1" applyBorder="1" applyAlignment="1">
      <alignment horizontal="right" vertical="center" wrapText="1"/>
    </xf>
    <xf numFmtId="169" fontId="5" fillId="36" borderId="110" xfId="7" applyNumberFormat="1" applyFont="1" applyFill="1" applyBorder="1" applyAlignment="1">
      <alignment horizontal="right" vertical="center" wrapText="1"/>
    </xf>
    <xf numFmtId="169" fontId="108" fillId="0" borderId="110" xfId="7" applyNumberFormat="1" applyFont="1" applyBorder="1" applyAlignment="1">
      <alignment horizontal="right" vertical="center" wrapText="1"/>
    </xf>
    <xf numFmtId="169" fontId="5" fillId="36" borderId="110" xfId="7" applyNumberFormat="1" applyFont="1" applyFill="1" applyBorder="1" applyAlignment="1">
      <alignment horizontal="center" vertical="center" wrapText="1"/>
    </xf>
    <xf numFmtId="169" fontId="6" fillId="0" borderId="23" xfId="7" applyNumberFormat="1" applyFont="1" applyFill="1" applyBorder="1" applyAlignment="1" applyProtection="1">
      <alignment horizontal="right" vertical="center"/>
    </xf>
    <xf numFmtId="10" fontId="14" fillId="36" borderId="97" xfId="20961" applyNumberFormat="1" applyFont="1" applyFill="1" applyBorder="1" applyAlignment="1">
      <alignment horizontal="left" vertical="center" wrapText="1"/>
    </xf>
    <xf numFmtId="197" fontId="6" fillId="0" borderId="3" xfId="0" applyNumberFormat="1" applyFont="1" applyBorder="1"/>
    <xf numFmtId="197" fontId="6" fillId="0" borderId="8" xfId="0" applyNumberFormat="1" applyFont="1" applyBorder="1"/>
    <xf numFmtId="169" fontId="4" fillId="0" borderId="144" xfId="21413" applyNumberFormat="1" applyFont="1" applyFill="1" applyBorder="1" applyAlignment="1">
      <alignment vertical="center"/>
    </xf>
    <xf numFmtId="0" fontId="4" fillId="0" borderId="147" xfId="0" applyFont="1" applyBorder="1" applyAlignment="1">
      <alignment vertical="center"/>
    </xf>
    <xf numFmtId="169" fontId="4" fillId="0" borderId="52" xfId="21413" applyNumberFormat="1" applyFont="1" applyFill="1" applyBorder="1" applyAlignment="1">
      <alignment vertical="center"/>
    </xf>
    <xf numFmtId="0" fontId="4" fillId="0" borderId="149" xfId="0" applyFont="1" applyBorder="1" applyAlignment="1">
      <alignment vertical="center"/>
    </xf>
    <xf numFmtId="169" fontId="4" fillId="0" borderId="147" xfId="21413" applyNumberFormat="1" applyFont="1" applyFill="1" applyBorder="1" applyAlignment="1">
      <alignment vertical="center"/>
    </xf>
    <xf numFmtId="169" fontId="6" fillId="0" borderId="147" xfId="21413" applyNumberFormat="1" applyFont="1" applyFill="1" applyBorder="1" applyAlignment="1">
      <alignment vertical="center"/>
    </xf>
    <xf numFmtId="169" fontId="4" fillId="0" borderId="25" xfId="21413" applyNumberFormat="1" applyFont="1" applyFill="1" applyBorder="1" applyAlignment="1">
      <alignment vertical="center"/>
    </xf>
    <xf numFmtId="169" fontId="4" fillId="0" borderId="17" xfId="21413" applyNumberFormat="1" applyFont="1" applyFill="1" applyBorder="1" applyAlignment="1">
      <alignment vertical="center"/>
    </xf>
    <xf numFmtId="169" fontId="4" fillId="0" borderId="143" xfId="21413" applyNumberFormat="1" applyFont="1" applyFill="1" applyBorder="1" applyAlignment="1">
      <alignment vertical="center"/>
    </xf>
    <xf numFmtId="169" fontId="4" fillId="0" borderId="105" xfId="21413" applyNumberFormat="1" applyFont="1" applyFill="1" applyBorder="1" applyAlignment="1">
      <alignment vertical="center"/>
    </xf>
    <xf numFmtId="0" fontId="6" fillId="0" borderId="144" xfId="0" applyFont="1" applyBorder="1" applyAlignment="1">
      <alignment vertical="center"/>
    </xf>
    <xf numFmtId="169" fontId="6" fillId="0" borderId="144" xfId="21413" applyNumberFormat="1" applyFont="1" applyFill="1" applyBorder="1" applyAlignment="1">
      <alignment vertical="center"/>
    </xf>
    <xf numFmtId="169" fontId="112" fillId="0" borderId="97" xfId="948" applyNumberFormat="1" applyFont="1" applyFill="1" applyBorder="1" applyAlignment="1" applyProtection="1">
      <alignment horizontal="right" vertical="center"/>
    </xf>
    <xf numFmtId="169" fontId="118" fillId="0" borderId="136" xfId="7" applyNumberFormat="1" applyFont="1" applyFill="1" applyBorder="1"/>
    <xf numFmtId="169" fontId="115" fillId="0" borderId="144" xfId="7" applyNumberFormat="1" applyFont="1" applyFill="1" applyBorder="1"/>
    <xf numFmtId="169" fontId="118" fillId="0" borderId="144" xfId="7" applyNumberFormat="1" applyFont="1" applyFill="1" applyBorder="1"/>
    <xf numFmtId="168" fontId="115" fillId="0" borderId="153" xfId="7" applyFont="1" applyFill="1" applyBorder="1"/>
    <xf numFmtId="169" fontId="118" fillId="0" borderId="7" xfId="7" applyNumberFormat="1" applyFont="1" applyFill="1" applyBorder="1"/>
    <xf numFmtId="169" fontId="115" fillId="0" borderId="144" xfId="7" applyNumberFormat="1" applyFont="1" applyFill="1" applyBorder="1" applyAlignment="1">
      <alignment horizontal="left" indent="1"/>
    </xf>
    <xf numFmtId="169" fontId="115" fillId="0" borderId="144" xfId="7" applyNumberFormat="1" applyFont="1" applyFill="1" applyBorder="1" applyAlignment="1">
      <alignment horizontal="left" indent="2"/>
    </xf>
    <xf numFmtId="169" fontId="120" fillId="0" borderId="144" xfId="7" applyNumberFormat="1" applyFont="1" applyFill="1" applyBorder="1"/>
    <xf numFmtId="0" fontId="127" fillId="0" borderId="0" xfId="0" applyFont="1" applyAlignment="1">
      <alignment horizontal="center"/>
    </xf>
    <xf numFmtId="169" fontId="4" fillId="36" borderId="23" xfId="7" applyNumberFormat="1" applyFont="1" applyFill="1" applyBorder="1"/>
    <xf numFmtId="169" fontId="4" fillId="0" borderId="63" xfId="0" applyNumberFormat="1" applyFont="1" applyBorder="1" applyAlignment="1">
      <alignment vertical="center"/>
    </xf>
    <xf numFmtId="0" fontId="4" fillId="0" borderId="20" xfId="0" applyFont="1" applyBorder="1" applyAlignment="1">
      <alignment vertical="center"/>
    </xf>
    <xf numFmtId="169" fontId="4" fillId="0" borderId="153" xfId="21413" applyNumberFormat="1" applyFont="1" applyFill="1" applyBorder="1" applyAlignment="1">
      <alignment vertical="center"/>
    </xf>
    <xf numFmtId="169" fontId="4" fillId="0" borderId="144" xfId="0" applyNumberFormat="1" applyFont="1" applyBorder="1" applyAlignment="1">
      <alignment vertical="center"/>
    </xf>
    <xf numFmtId="169" fontId="6" fillId="0" borderId="153" xfId="21413" applyNumberFormat="1" applyFont="1" applyFill="1" applyBorder="1" applyAlignment="1">
      <alignment vertical="center"/>
    </xf>
    <xf numFmtId="169" fontId="4" fillId="0" borderId="24" xfId="21413" applyNumberFormat="1" applyFont="1" applyFill="1" applyBorder="1" applyAlignment="1">
      <alignment vertical="center"/>
    </xf>
    <xf numFmtId="169" fontId="4" fillId="0" borderId="151" xfId="21413" applyNumberFormat="1" applyFont="1" applyFill="1" applyBorder="1" applyAlignment="1">
      <alignment vertical="center"/>
    </xf>
    <xf numFmtId="9" fontId="112" fillId="79" borderId="97" xfId="20961" applyFont="1" applyFill="1" applyBorder="1" applyAlignment="1" applyProtection="1">
      <alignment horizontal="right" vertical="center"/>
    </xf>
    <xf numFmtId="169" fontId="115" fillId="0" borderId="136" xfId="7" applyNumberFormat="1" applyFont="1" applyFill="1" applyBorder="1"/>
    <xf numFmtId="199" fontId="25" fillId="37" borderId="0" xfId="20961" applyNumberFormat="1" applyFont="1" applyFill="1"/>
    <xf numFmtId="199" fontId="25" fillId="37" borderId="91" xfId="20961" applyNumberFormat="1" applyFont="1" applyFill="1" applyBorder="1"/>
    <xf numFmtId="0" fontId="2" fillId="0" borderId="25" xfId="0" applyFont="1" applyBorder="1" applyAlignment="1">
      <alignment horizontal="left" vertical="center" wrapText="1" indent="1"/>
    </xf>
    <xf numFmtId="197" fontId="6" fillId="0" borderId="147" xfId="0" applyNumberFormat="1" applyFont="1" applyBorder="1" applyAlignment="1" applyProtection="1">
      <alignment vertical="center" wrapText="1"/>
      <protection locked="0"/>
    </xf>
    <xf numFmtId="197" fontId="6" fillId="0" borderId="147" xfId="0" applyNumberFormat="1" applyFont="1" applyBorder="1" applyAlignment="1" applyProtection="1">
      <alignment horizontal="right" vertical="center" wrapText="1"/>
      <protection locked="0"/>
    </xf>
    <xf numFmtId="10" fontId="4" fillId="0" borderId="147" xfId="20961" applyNumberFormat="1" applyFont="1" applyFill="1" applyBorder="1" applyAlignment="1" applyProtection="1">
      <alignment horizontal="right" vertical="center" wrapText="1"/>
      <protection locked="0"/>
    </xf>
    <xf numFmtId="199" fontId="16" fillId="0" borderId="147" xfId="20961" applyNumberFormat="1" applyFont="1" applyFill="1" applyBorder="1" applyAlignment="1" applyProtection="1">
      <alignment vertical="center"/>
    </xf>
    <xf numFmtId="10" fontId="8" fillId="2" borderId="147" xfId="20961" applyNumberFormat="1" applyFont="1" applyFill="1" applyBorder="1" applyAlignment="1" applyProtection="1">
      <alignment vertical="center"/>
      <protection locked="0"/>
    </xf>
    <xf numFmtId="197" fontId="8" fillId="2" borderId="147" xfId="0" applyNumberFormat="1" applyFont="1" applyFill="1" applyBorder="1" applyAlignment="1" applyProtection="1">
      <alignment vertical="center"/>
      <protection locked="0"/>
    </xf>
    <xf numFmtId="9" fontId="8" fillId="2" borderId="147" xfId="20961" applyFont="1" applyFill="1" applyBorder="1" applyAlignment="1" applyProtection="1">
      <alignment vertical="center"/>
      <protection locked="0"/>
    </xf>
    <xf numFmtId="197" fontId="8" fillId="2" borderId="143" xfId="0" applyNumberFormat="1" applyFont="1" applyFill="1" applyBorder="1" applyAlignment="1" applyProtection="1">
      <alignment vertical="center"/>
      <protection locked="0"/>
    </xf>
    <xf numFmtId="9" fontId="8" fillId="2" borderId="24" xfId="20961" applyFont="1" applyFill="1" applyBorder="1" applyAlignment="1" applyProtection="1">
      <alignment vertical="center"/>
      <protection locked="0"/>
    </xf>
    <xf numFmtId="199" fontId="16" fillId="2" borderId="154" xfId="20961" applyNumberFormat="1" applyFont="1" applyFill="1" applyBorder="1" applyAlignment="1" applyProtection="1">
      <alignment vertical="center"/>
      <protection locked="0"/>
    </xf>
    <xf numFmtId="199" fontId="16" fillId="2" borderId="144" xfId="20961" applyNumberFormat="1" applyFont="1" applyFill="1" applyBorder="1" applyAlignment="1" applyProtection="1">
      <alignment vertical="center"/>
      <protection locked="0"/>
    </xf>
    <xf numFmtId="199" fontId="16" fillId="2" borderId="153" xfId="20961" applyNumberFormat="1" applyFont="1" applyFill="1" applyBorder="1" applyAlignment="1" applyProtection="1">
      <alignment vertical="center"/>
      <protection locked="0"/>
    </xf>
    <xf numFmtId="199" fontId="25" fillId="37" borderId="62" xfId="20961" applyNumberFormat="1" applyFont="1" applyFill="1" applyBorder="1"/>
    <xf numFmtId="199" fontId="25" fillId="37" borderId="0" xfId="20961" applyNumberFormat="1" applyFont="1" applyFill="1" applyBorder="1"/>
    <xf numFmtId="10" fontId="8" fillId="2" borderId="154" xfId="20961" applyNumberFormat="1" applyFont="1" applyFill="1" applyBorder="1" applyAlignment="1" applyProtection="1">
      <alignment vertical="center"/>
      <protection locked="0"/>
    </xf>
    <xf numFmtId="10" fontId="8" fillId="2" borderId="144" xfId="20961" applyNumberFormat="1" applyFont="1" applyFill="1" applyBorder="1" applyAlignment="1" applyProtection="1">
      <alignment vertical="center"/>
      <protection locked="0"/>
    </xf>
    <xf numFmtId="10" fontId="8" fillId="2" borderId="153" xfId="20961" applyNumberFormat="1" applyFont="1" applyFill="1" applyBorder="1" applyAlignment="1" applyProtection="1">
      <alignment vertical="center"/>
      <protection locked="0"/>
    </xf>
    <xf numFmtId="173" fontId="25" fillId="0" borderId="62" xfId="20" applyFill="1" applyBorder="1"/>
    <xf numFmtId="10" fontId="4" fillId="0" borderId="154" xfId="20961" applyNumberFormat="1" applyFont="1" applyFill="1" applyBorder="1" applyAlignment="1" applyProtection="1">
      <alignment vertical="center" wrapText="1"/>
      <protection locked="0"/>
    </xf>
    <xf numFmtId="173" fontId="25" fillId="0" borderId="91" xfId="20" applyFill="1" applyBorder="1"/>
    <xf numFmtId="10" fontId="4" fillId="0" borderId="153" xfId="20961" applyNumberFormat="1" applyFont="1" applyFill="1" applyBorder="1" applyAlignment="1" applyProtection="1">
      <alignment vertical="center" wrapText="1"/>
      <protection locked="0"/>
    </xf>
    <xf numFmtId="0" fontId="103" fillId="0" borderId="65" xfId="0" applyFont="1" applyBorder="1" applyAlignment="1">
      <alignment horizontal="left" vertical="center" wrapText="1"/>
    </xf>
    <xf numFmtId="0" fontId="103" fillId="0" borderId="64" xfId="0" applyFont="1" applyBorder="1" applyAlignment="1">
      <alignment horizontal="left" vertical="center" wrapText="1"/>
    </xf>
    <xf numFmtId="0" fontId="138" fillId="0" borderId="157" xfId="0" applyFont="1" applyBorder="1" applyAlignment="1">
      <alignment horizontal="center" vertical="center"/>
    </xf>
    <xf numFmtId="0" fontId="138" fillId="0" borderId="28" xfId="0" applyFont="1" applyBorder="1" applyAlignment="1">
      <alignment horizontal="center" vertical="center"/>
    </xf>
    <xf numFmtId="0" fontId="138" fillId="0" borderId="158" xfId="0" applyFont="1" applyBorder="1" applyAlignment="1">
      <alignment horizontal="center" vertical="center"/>
    </xf>
    <xf numFmtId="0" fontId="139" fillId="0" borderId="157" xfId="0" applyFont="1" applyBorder="1" applyAlignment="1">
      <alignment horizontal="center" wrapText="1"/>
    </xf>
    <xf numFmtId="0" fontId="139" fillId="0" borderId="28" xfId="0" applyFont="1" applyBorder="1" applyAlignment="1">
      <alignment horizontal="center" wrapText="1"/>
    </xf>
    <xf numFmtId="0" fontId="139" fillId="0" borderId="158" xfId="0" applyFont="1" applyBorder="1" applyAlignment="1">
      <alignment horizontal="center" wrapText="1"/>
    </xf>
    <xf numFmtId="0" fontId="0" fillId="0" borderId="98"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0" fillId="0" borderId="139" xfId="0" applyBorder="1" applyAlignment="1">
      <alignment horizontal="center"/>
    </xf>
    <xf numFmtId="0" fontId="0" fillId="0" borderId="136" xfId="0" applyBorder="1" applyAlignment="1">
      <alignment horizontal="center" vertical="center"/>
    </xf>
    <xf numFmtId="0" fontId="127" fillId="0" borderId="93"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27" fillId="0" borderId="140" xfId="0" applyFont="1" applyBorder="1" applyAlignment="1">
      <alignment horizontal="center" vertical="center" wrapText="1"/>
    </xf>
    <xf numFmtId="0" fontId="127" fillId="0" borderId="7" xfId="0" applyFont="1" applyBorder="1" applyAlignment="1">
      <alignment horizontal="center" vertical="center" wrapText="1"/>
    </xf>
    <xf numFmtId="169" fontId="9" fillId="0" borderId="16" xfId="7" applyNumberFormat="1" applyFont="1" applyBorder="1" applyAlignment="1">
      <alignment horizontal="center" vertical="center"/>
    </xf>
    <xf numFmtId="169" fontId="9" fillId="0" borderId="17" xfId="7" applyNumberFormat="1" applyFont="1" applyBorder="1" applyAlignment="1">
      <alignment horizontal="center" vertical="center"/>
    </xf>
    <xf numFmtId="0" fontId="0" fillId="0" borderId="126" xfId="0" applyBorder="1" applyAlignment="1">
      <alignment horizontal="center" vertical="center"/>
    </xf>
    <xf numFmtId="0" fontId="0" fillId="0" borderId="11" xfId="0" applyBorder="1" applyAlignment="1">
      <alignment horizontal="center" vertical="center"/>
    </xf>
    <xf numFmtId="0" fontId="1" fillId="0" borderId="136" xfId="0" applyFont="1" applyBorder="1" applyAlignment="1">
      <alignment horizontal="center" vertical="center"/>
    </xf>
    <xf numFmtId="0" fontId="1" fillId="0" borderId="136"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5" fillId="36" borderId="114" xfId="0" applyFont="1" applyFill="1" applyBorder="1" applyAlignment="1">
      <alignment horizontal="center" vertical="center" wrapText="1"/>
    </xf>
    <xf numFmtId="0" fontId="5" fillId="36" borderId="27" xfId="0" applyFont="1" applyFill="1" applyBorder="1" applyAlignment="1">
      <alignment horizontal="center" vertical="center" wrapText="1"/>
    </xf>
    <xf numFmtId="0" fontId="5" fillId="36" borderId="111" xfId="0" applyFont="1" applyFill="1" applyBorder="1" applyAlignment="1">
      <alignment horizontal="center" vertical="center" wrapText="1"/>
    </xf>
    <xf numFmtId="0" fontId="5" fillId="36" borderId="96" xfId="0" applyFont="1" applyFill="1" applyBorder="1" applyAlignment="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5" xfId="1" applyNumberFormat="1" applyFont="1" applyFill="1" applyBorder="1" applyAlignment="1" applyProtection="1">
      <alignment horizontal="center"/>
      <protection locked="0"/>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9" fontId="14" fillId="0" borderId="89" xfId="1" applyNumberFormat="1" applyFont="1" applyFill="1" applyBorder="1" applyAlignment="1" applyProtection="1">
      <alignment horizontal="center" vertical="center" wrapText="1"/>
      <protection locked="0"/>
    </xf>
    <xf numFmtId="169" fontId="14"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3"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0" xfId="0" applyFont="1" applyBorder="1" applyAlignment="1">
      <alignment horizontal="center" vertical="center" wrapText="1"/>
    </xf>
    <xf numFmtId="0" fontId="118" fillId="0" borderId="117" xfId="0" applyFont="1" applyBorder="1" applyAlignment="1">
      <alignment horizontal="left" vertical="center" wrapText="1"/>
    </xf>
    <xf numFmtId="0" fontId="118" fillId="0" borderId="118"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1" xfId="0" applyFont="1" applyBorder="1" applyAlignment="1">
      <alignment horizontal="left" vertical="center" wrapText="1"/>
    </xf>
    <xf numFmtId="0" fontId="118" fillId="0" borderId="123" xfId="0" applyFont="1" applyBorder="1" applyAlignment="1">
      <alignment horizontal="left" vertical="center" wrapText="1"/>
    </xf>
    <xf numFmtId="0" fontId="118" fillId="0" borderId="124" xfId="0" applyFont="1" applyBorder="1" applyAlignment="1">
      <alignment horizontal="left" vertical="center" wrapText="1"/>
    </xf>
    <xf numFmtId="0" fontId="119" fillId="0" borderId="143" xfId="0" applyFont="1" applyBorder="1" applyAlignment="1">
      <alignment horizontal="center" vertical="center" wrapText="1"/>
    </xf>
    <xf numFmtId="0" fontId="119" fillId="0" borderId="142" xfId="0" applyFont="1" applyBorder="1" applyAlignment="1">
      <alignment horizontal="center" vertical="center" wrapText="1"/>
    </xf>
    <xf numFmtId="0" fontId="119" fillId="0" borderId="119"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22"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46" xfId="0" applyFont="1" applyBorder="1" applyAlignment="1">
      <alignment horizontal="center" vertical="center" wrapText="1"/>
    </xf>
    <xf numFmtId="0" fontId="123" fillId="0" borderId="144" xfId="0" applyFont="1" applyBorder="1" applyAlignment="1">
      <alignment horizontal="center" vertical="center"/>
    </xf>
    <xf numFmtId="0" fontId="117" fillId="0" borderId="143" xfId="0" applyFont="1" applyBorder="1" applyAlignment="1">
      <alignment horizontal="center" vertical="center"/>
    </xf>
    <xf numFmtId="0" fontId="117" fillId="0" borderId="148" xfId="0" applyFont="1" applyBorder="1" applyAlignment="1">
      <alignment horizontal="center" vertical="center"/>
    </xf>
    <xf numFmtId="0" fontId="117" fillId="0" borderId="52" xfId="0" applyFont="1" applyBorder="1" applyAlignment="1">
      <alignment horizontal="center" vertical="center"/>
    </xf>
    <xf numFmtId="0" fontId="117" fillId="0" borderId="11" xfId="0" applyFont="1" applyBorder="1" applyAlignment="1">
      <alignment horizontal="center" vertical="center"/>
    </xf>
    <xf numFmtId="0" fontId="118" fillId="0" borderId="144" xfId="0" applyFont="1" applyBorder="1" applyAlignment="1">
      <alignment horizontal="center" vertical="center" wrapText="1"/>
    </xf>
    <xf numFmtId="0" fontId="118" fillId="0" borderId="143" xfId="0" applyFont="1" applyBorder="1" applyAlignment="1">
      <alignment horizontal="center" vertical="center" wrapText="1"/>
    </xf>
    <xf numFmtId="0" fontId="118" fillId="0" borderId="148" xfId="0" applyFont="1" applyBorder="1" applyAlignment="1">
      <alignment horizontal="center" vertical="center" wrapText="1"/>
    </xf>
    <xf numFmtId="0" fontId="118" fillId="0" borderId="125"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9" xfId="0" applyFont="1" applyBorder="1" applyAlignment="1">
      <alignment horizontal="center" vertical="center" wrapText="1"/>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7"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3"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103" xfId="0" applyFont="1" applyBorder="1" applyAlignment="1">
      <alignment horizontal="center" vertical="center" wrapText="1"/>
    </xf>
    <xf numFmtId="0" fontId="118" fillId="0" borderId="53" xfId="0" applyFont="1" applyBorder="1" applyAlignment="1">
      <alignment horizontal="left" vertical="top" wrapText="1"/>
    </xf>
    <xf numFmtId="0" fontId="118" fillId="0" borderId="103" xfId="0" applyFont="1" applyBorder="1" applyAlignment="1">
      <alignment horizontal="left" vertical="top" wrapText="1"/>
    </xf>
    <xf numFmtId="0" fontId="118" fillId="0" borderId="62" xfId="0" applyFont="1" applyBorder="1" applyAlignment="1">
      <alignment horizontal="left" vertical="top" wrapText="1"/>
    </xf>
    <xf numFmtId="0" fontId="118" fillId="0" borderId="91" xfId="0" applyFont="1" applyBorder="1" applyAlignment="1">
      <alignment horizontal="left" vertical="top" wrapText="1"/>
    </xf>
    <xf numFmtId="0" fontId="118" fillId="0" borderId="116" xfId="0" applyFont="1" applyBorder="1" applyAlignment="1">
      <alignment horizontal="left" vertical="top" wrapText="1"/>
    </xf>
    <xf numFmtId="0" fontId="118" fillId="0" borderId="155" xfId="0" applyFont="1" applyBorder="1" applyAlignment="1">
      <alignment horizontal="left" vertical="top" wrapText="1"/>
    </xf>
    <xf numFmtId="0" fontId="118" fillId="0" borderId="156" xfId="0" applyFont="1" applyBorder="1" applyAlignment="1">
      <alignment horizontal="center" vertical="center" wrapText="1"/>
    </xf>
    <xf numFmtId="0" fontId="118" fillId="0" borderId="68" xfId="0" applyFont="1" applyBorder="1" applyAlignment="1">
      <alignment horizontal="center" vertical="center" wrapText="1"/>
    </xf>
    <xf numFmtId="0" fontId="115" fillId="0" borderId="143" xfId="0" applyFont="1" applyBorder="1" applyAlignment="1">
      <alignment horizontal="center" vertical="top" wrapText="1"/>
    </xf>
    <xf numFmtId="0" fontId="115" fillId="0" borderId="142" xfId="0" applyFont="1" applyBorder="1" applyAlignment="1">
      <alignment horizontal="center" vertical="top" wrapText="1"/>
    </xf>
    <xf numFmtId="0" fontId="115" fillId="0" borderId="149" xfId="0" applyFont="1" applyBorder="1" applyAlignment="1">
      <alignment horizontal="center" vertical="top" wrapText="1"/>
    </xf>
    <xf numFmtId="0" fontId="115" fillId="0" borderId="146" xfId="0" applyFont="1" applyBorder="1" applyAlignment="1">
      <alignment horizontal="center" vertical="top" wrapText="1"/>
    </xf>
    <xf numFmtId="0" fontId="104" fillId="0" borderId="128" xfId="0" applyFont="1" applyBorder="1" applyAlignment="1">
      <alignment horizontal="left" vertical="top" wrapText="1"/>
    </xf>
    <xf numFmtId="0" fontId="104" fillId="0" borderId="129" xfId="0" applyFont="1" applyBorder="1" applyAlignment="1">
      <alignment horizontal="left" vertical="top" wrapText="1"/>
    </xf>
    <xf numFmtId="0" fontId="121" fillId="0" borderId="144" xfId="0" applyFont="1" applyBorder="1" applyAlignment="1">
      <alignment horizontal="center" vertical="center"/>
    </xf>
    <xf numFmtId="0" fontId="120" fillId="0" borderId="144" xfId="0" applyFont="1" applyBorder="1" applyAlignment="1">
      <alignment horizontal="center" vertical="center" wrapText="1"/>
    </xf>
    <xf numFmtId="0" fontId="120" fillId="0" borderId="145" xfId="0" applyFont="1" applyBorder="1" applyAlignment="1">
      <alignment horizontal="center" vertical="center" wrapText="1"/>
    </xf>
    <xf numFmtId="0" fontId="104" fillId="76" borderId="147" xfId="0" applyFont="1" applyFill="1" applyBorder="1" applyAlignment="1">
      <alignment horizontal="center" vertical="center" wrapText="1"/>
    </xf>
    <xf numFmtId="0" fontId="104" fillId="76" borderId="146" xfId="0" applyFont="1" applyFill="1" applyBorder="1" applyAlignment="1">
      <alignment horizontal="center" vertical="center" wrapText="1"/>
    </xf>
    <xf numFmtId="0" fontId="105" fillId="0" borderId="147" xfId="0" applyFont="1" applyBorder="1" applyAlignment="1">
      <alignment horizontal="left" vertical="center" wrapText="1"/>
    </xf>
    <xf numFmtId="0" fontId="105" fillId="0" borderId="146" xfId="0" applyFont="1" applyBorder="1" applyAlignment="1">
      <alignment horizontal="left" vertical="center" wrapText="1"/>
    </xf>
    <xf numFmtId="0" fontId="105" fillId="0" borderId="147" xfId="13" applyFont="1" applyBorder="1" applyAlignment="1" applyProtection="1">
      <alignment horizontal="left" vertical="top" wrapText="1"/>
      <protection locked="0"/>
    </xf>
    <xf numFmtId="0" fontId="105" fillId="0" borderId="146" xfId="13" applyFont="1" applyBorder="1" applyAlignment="1" applyProtection="1">
      <alignment horizontal="left" vertical="top" wrapText="1"/>
      <protection locked="0"/>
    </xf>
    <xf numFmtId="0" fontId="105" fillId="0" borderId="147" xfId="0" applyFont="1" applyBorder="1" applyAlignment="1">
      <alignment horizontal="left" vertical="top" wrapText="1"/>
    </xf>
    <xf numFmtId="0" fontId="105" fillId="0" borderId="146" xfId="0" applyFont="1" applyBorder="1" applyAlignment="1">
      <alignment horizontal="left" vertical="top" wrapText="1"/>
    </xf>
    <xf numFmtId="49" fontId="105" fillId="0" borderId="0" xfId="0" applyNumberFormat="1" applyFont="1" applyAlignment="1">
      <alignment horizontal="center" vertical="center" wrapText="1"/>
    </xf>
    <xf numFmtId="0" fontId="105" fillId="0" borderId="144" xfId="0" applyFont="1" applyBorder="1" applyAlignment="1">
      <alignment horizontal="left" vertical="top" wrapText="1"/>
    </xf>
    <xf numFmtId="0" fontId="105" fillId="0" borderId="144" xfId="0" applyFont="1" applyBorder="1" applyAlignment="1">
      <alignment horizontal="left" vertical="center" wrapText="1"/>
    </xf>
    <xf numFmtId="0" fontId="104" fillId="76" borderId="144" xfId="0" applyFont="1" applyFill="1" applyBorder="1" applyAlignment="1">
      <alignment horizontal="center" vertical="center" wrapText="1"/>
    </xf>
    <xf numFmtId="0" fontId="105" fillId="0" borderId="144" xfId="0" applyFont="1" applyBorder="1" applyAlignment="1">
      <alignment horizontal="center" wrapText="1"/>
    </xf>
    <xf numFmtId="0" fontId="105" fillId="0" borderId="98" xfId="0" applyFont="1" applyBorder="1" applyAlignment="1">
      <alignment horizontal="left" vertical="center" wrapText="1"/>
    </xf>
    <xf numFmtId="0" fontId="105" fillId="0" borderId="96" xfId="0" applyFont="1" applyBorder="1" applyAlignment="1">
      <alignment horizontal="left" vertical="center" wrapText="1"/>
    </xf>
    <xf numFmtId="0" fontId="104" fillId="0" borderId="144" xfId="0" applyFont="1" applyBorder="1" applyAlignment="1">
      <alignment horizontal="center" vertical="center" wrapText="1"/>
    </xf>
    <xf numFmtId="0" fontId="105" fillId="3" borderId="147" xfId="13" applyFont="1" applyFill="1" applyBorder="1" applyAlignment="1" applyProtection="1">
      <alignment horizontal="left" vertical="top" wrapText="1"/>
      <protection locked="0"/>
    </xf>
    <xf numFmtId="0" fontId="105" fillId="3" borderId="146" xfId="13" applyFont="1" applyFill="1" applyBorder="1" applyAlignment="1" applyProtection="1">
      <alignment horizontal="left" vertical="top" wrapText="1"/>
      <protection locked="0"/>
    </xf>
    <xf numFmtId="0" fontId="104" fillId="0" borderId="84" xfId="0" applyFont="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0" xfId="0" applyFont="1" applyFill="1" applyAlignment="1">
      <alignment horizontal="center" vertical="center" wrapText="1"/>
    </xf>
    <xf numFmtId="0" fontId="104" fillId="76" borderId="82" xfId="0" applyFont="1" applyFill="1" applyBorder="1" applyAlignment="1">
      <alignment horizontal="center" vertical="center" wrapText="1"/>
    </xf>
    <xf numFmtId="0" fontId="105" fillId="77" borderId="98" xfId="0" applyFont="1" applyFill="1" applyBorder="1" applyAlignment="1">
      <alignment vertical="center" wrapText="1"/>
    </xf>
    <xf numFmtId="0" fontId="105" fillId="77" borderId="96" xfId="0" applyFont="1" applyFill="1" applyBorder="1" applyAlignment="1">
      <alignment vertical="center" wrapText="1"/>
    </xf>
    <xf numFmtId="0" fontId="105" fillId="0" borderId="98" xfId="0" applyFont="1" applyBorder="1" applyAlignment="1">
      <alignment vertical="center" wrapText="1"/>
    </xf>
    <xf numFmtId="0" fontId="105" fillId="0" borderId="96" xfId="0" applyFont="1" applyBorder="1" applyAlignment="1">
      <alignment vertical="center" wrapText="1"/>
    </xf>
    <xf numFmtId="0" fontId="104" fillId="76" borderId="86" xfId="0" applyFont="1" applyFill="1" applyBorder="1" applyAlignment="1">
      <alignment horizontal="center" vertical="center" wrapText="1"/>
    </xf>
    <xf numFmtId="0" fontId="104" fillId="76" borderId="87" xfId="0" applyFont="1" applyFill="1" applyBorder="1" applyAlignment="1">
      <alignment horizontal="center" vertical="center" wrapText="1"/>
    </xf>
    <xf numFmtId="0" fontId="104" fillId="76" borderId="88" xfId="0" applyFont="1" applyFill="1" applyBorder="1" applyAlignment="1">
      <alignment horizontal="center" vertical="center" wrapText="1"/>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76" xfId="0" applyFont="1" applyBorder="1" applyAlignment="1">
      <alignment horizontal="left" vertical="center" wrapText="1"/>
    </xf>
    <xf numFmtId="0" fontId="105" fillId="0" borderId="77" xfId="0" applyFont="1" applyBorder="1" applyAlignment="1">
      <alignment horizontal="left" vertical="center" wrapText="1"/>
    </xf>
    <xf numFmtId="0" fontId="104" fillId="76" borderId="72" xfId="0" applyFont="1" applyFill="1" applyBorder="1" applyAlignment="1">
      <alignment horizontal="center" vertical="center" wrapText="1"/>
    </xf>
    <xf numFmtId="0" fontId="104" fillId="76" borderId="73" xfId="0" applyFont="1" applyFill="1" applyBorder="1" applyAlignment="1">
      <alignment horizontal="center" vertical="center" wrapText="1"/>
    </xf>
    <xf numFmtId="0" fontId="104" fillId="76" borderId="74" xfId="0" applyFont="1" applyFill="1" applyBorder="1" applyAlignment="1">
      <alignment horizontal="center" vertical="center" wrapText="1"/>
    </xf>
    <xf numFmtId="0" fontId="105" fillId="0" borderId="52" xfId="0" applyFont="1" applyBorder="1" applyAlignment="1">
      <alignment horizontal="left" vertical="center" wrapText="1"/>
    </xf>
    <xf numFmtId="0" fontId="105" fillId="0" borderId="11" xfId="0" applyFont="1" applyBorder="1" applyAlignment="1">
      <alignment horizontal="left" vertical="center" wrapText="1"/>
    </xf>
    <xf numFmtId="0" fontId="105" fillId="81" borderId="98" xfId="0" applyFont="1" applyFill="1" applyBorder="1" applyAlignment="1">
      <alignment vertical="center" wrapText="1"/>
    </xf>
    <xf numFmtId="0" fontId="105" fillId="81" borderId="96" xfId="0" applyFont="1" applyFill="1" applyBorder="1" applyAlignment="1">
      <alignment vertical="center" wrapText="1"/>
    </xf>
    <xf numFmtId="0" fontId="105" fillId="81" borderId="137" xfId="0" applyFont="1" applyFill="1" applyBorder="1" applyAlignment="1">
      <alignment horizontal="left" vertical="center" wrapText="1"/>
    </xf>
    <xf numFmtId="0" fontId="105" fillId="81" borderId="138" xfId="0" applyFont="1" applyFill="1" applyBorder="1" applyAlignment="1">
      <alignment horizontal="left" vertical="center" wrapText="1"/>
    </xf>
    <xf numFmtId="0" fontId="105" fillId="81" borderId="139"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81" borderId="79" xfId="0" applyFont="1" applyFill="1" applyBorder="1" applyAlignment="1">
      <alignment horizontal="left" vertical="center" wrapText="1"/>
    </xf>
    <xf numFmtId="0" fontId="105" fillId="81" borderId="80" xfId="0" applyFont="1" applyFill="1" applyBorder="1" applyAlignment="1">
      <alignment horizontal="left" vertical="center" wrapText="1"/>
    </xf>
    <xf numFmtId="0" fontId="105" fillId="81" borderId="52" xfId="0" applyFont="1" applyFill="1" applyBorder="1" applyAlignment="1">
      <alignment vertical="center" wrapText="1"/>
    </xf>
    <xf numFmtId="0" fontId="105" fillId="81" borderId="11" xfId="0" applyFont="1" applyFill="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4" fillId="0" borderId="69" xfId="0" applyFont="1" applyBorder="1" applyAlignment="1">
      <alignment horizontal="center" vertical="center" wrapText="1"/>
    </xf>
    <xf numFmtId="0" fontId="104" fillId="0" borderId="70" xfId="0" applyFont="1" applyBorder="1" applyAlignment="1">
      <alignment horizontal="center" vertical="center" wrapText="1"/>
    </xf>
    <xf numFmtId="0" fontId="104" fillId="0" borderId="71" xfId="0" applyFont="1" applyBorder="1" applyAlignment="1">
      <alignment horizontal="center" vertical="center" wrapText="1"/>
    </xf>
    <xf numFmtId="0" fontId="105" fillId="0" borderId="97" xfId="0" applyFont="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5" fillId="0" borderId="98" xfId="0" applyFont="1" applyBorder="1" applyAlignment="1">
      <alignment horizontal="left" wrapText="1"/>
    </xf>
    <xf numFmtId="0" fontId="105" fillId="0" borderId="96" xfId="0" applyFont="1" applyBorder="1" applyAlignment="1">
      <alignment horizontal="left"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DLEditWorkbookLocalCurrency" xfId="21416" xr:uid="{F125C303-D28C-4F1D-8E2F-2C41166320E8}"/>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2 2 2 2 2" xfId="21415" xr:uid="{75A3FAEE-A549-45DB-9462-E238B297F539}"/>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FFFFCC"/>
      <color rgb="FF00FFCC"/>
      <color rgb="FF0000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onnections" Target="connection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Financial%20Statement\PCH%20Reports\Chart%20of%20Accounts%202023\03.2023\RP\final\report_v_03_23.0_GEORGI_v1.xlsx" TargetMode="External"/><Relationship Id="rId1" Type="http://schemas.openxmlformats.org/officeDocument/2006/relationships/externalLinkPath" Target="/Financial%20Statement/PCH%20Reports/Chart%20of%20Accounts%202023/03.2023/RP/final/report_v_03_23.0_GEORGI_v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procreditbank.ge\storage\reports\MIS\Nata\ALL\NBG\Pillar%203\2023\03'2023\FSF-BPC-MM-20230331.xlsx" TargetMode="External"/><Relationship Id="rId1" Type="http://schemas.openxmlformats.org/officeDocument/2006/relationships/externalLinkPath" Target="03'2023/FSF-BPC-MM-2023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lp Sheet"/>
      <sheetName val="Changes in RP template"/>
      <sheetName val="Technical guide"/>
      <sheetName val="Overview"/>
      <sheetName val="Account balances"/>
      <sheetName val="IFRS transition"/>
      <sheetName val="Statistics"/>
      <sheetName val="IC report"/>
      <sheetName val="Capital transactions"/>
      <sheetName val="Cash"/>
      <sheetName val="Derivatives"/>
      <sheetName val="LP movement"/>
      <sheetName val="LLP movement"/>
      <sheetName val="Customer loans"/>
      <sheetName val="COVID-19"/>
      <sheetName val="LP Rating grades"/>
      <sheetName val="Fixed assets"/>
      <sheetName val="Deferred taxes"/>
      <sheetName val="Repossessed properties"/>
      <sheetName val="Asset encumbrance"/>
      <sheetName val="Liabilities"/>
      <sheetName val="Provisions"/>
      <sheetName val="Fair value"/>
      <sheetName val="Related parties"/>
      <sheetName val="Off balance"/>
      <sheetName val="Currency risk"/>
      <sheetName val="Liquidity risk"/>
      <sheetName val="Interest rate risk"/>
      <sheetName val="Counterparty ratings"/>
      <sheetName val="Leasing"/>
      <sheetName val="Shares in subsidiaries"/>
      <sheetName val="Training exp.; Borrowing costs"/>
      <sheetName val="Others"/>
    </sheetNames>
    <sheetDataSet>
      <sheetData sheetId="0">
        <row r="27">
          <cell r="C27" t="str">
            <v>Quarterly reporting</v>
          </cell>
        </row>
      </sheetData>
      <sheetData sheetId="1"/>
      <sheetData sheetId="2"/>
      <sheetData sheetId="3">
        <row r="3">
          <cell r="B3">
            <v>45016</v>
          </cell>
        </row>
        <row r="4">
          <cell r="B4" t="str">
            <v>EOQ</v>
          </cell>
        </row>
      </sheetData>
      <sheetData sheetId="4">
        <row r="2">
          <cell r="B2" t="str">
            <v>GEORGI</v>
          </cell>
        </row>
        <row r="3">
          <cell r="C3" t="str">
            <v>I6</v>
          </cell>
          <cell r="D3" t="str">
            <v>I6</v>
          </cell>
        </row>
        <row r="4">
          <cell r="A4" t="str">
            <v>CA2005</v>
          </cell>
          <cell r="C4" t="str">
            <v>12.2022</v>
          </cell>
          <cell r="D4" t="str">
            <v>03.2023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6">
          <cell r="C16">
            <v>84906842.209999993</v>
          </cell>
        </row>
      </sheetData>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ader"/>
      <sheetName val="Info"/>
      <sheetName val="00"/>
      <sheetName val="FSF-SOFP"/>
      <sheetName val="FSF-SOPL"/>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ROL"/>
      <sheetName val="A-D"/>
      <sheetName val="A-CP"/>
      <sheetName val="A-L"/>
      <sheetName val="A-G"/>
      <sheetName val="A-LD"/>
      <sheetName val="LCR"/>
      <sheetName val="FXD"/>
      <sheetName val="FX"/>
      <sheetName val="A"/>
      <sheetName val="A-CI"/>
      <sheetName val="A-LS"/>
      <sheetName val="SD"/>
      <sheetName val="Capital"/>
      <sheetName val="Cap Req"/>
      <sheetName val="RWRE"/>
      <sheetName val="CR-RWA"/>
      <sheetName val="CICR"/>
      <sheetName val="HHI"/>
      <sheetName val="CRA "/>
      <sheetName val="CRM"/>
      <sheetName val="L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4">
          <cell r="H24">
            <v>129924177.39999999</v>
          </cell>
          <cell r="M24">
            <v>195324914.90982801</v>
          </cell>
        </row>
        <row r="29">
          <cell r="I29">
            <v>68546337.681540236</v>
          </cell>
          <cell r="K29">
            <v>3226593.1651200252</v>
          </cell>
          <cell r="M29">
            <v>0.83454993539587952</v>
          </cell>
          <cell r="N29">
            <v>-5.9168480220250785E-3</v>
          </cell>
        </row>
        <row r="30">
          <cell r="J30">
            <v>0</v>
          </cell>
          <cell r="K30">
            <v>0</v>
          </cell>
          <cell r="L30">
            <v>0</v>
          </cell>
          <cell r="M30">
            <v>732400427.17780006</v>
          </cell>
          <cell r="N30">
            <v>0</v>
          </cell>
        </row>
        <row r="32">
          <cell r="J32">
            <v>0</v>
          </cell>
          <cell r="K32">
            <v>0</v>
          </cell>
          <cell r="L32">
            <v>265495657.04449999</v>
          </cell>
          <cell r="M32">
            <v>0</v>
          </cell>
          <cell r="N32">
            <v>0</v>
          </cell>
        </row>
        <row r="34">
          <cell r="J34">
            <v>89664234.045699999</v>
          </cell>
          <cell r="K34">
            <v>0</v>
          </cell>
          <cell r="L34">
            <v>0</v>
          </cell>
          <cell r="M34">
            <v>0</v>
          </cell>
          <cell r="N34">
            <v>0</v>
          </cell>
        </row>
        <row r="35">
          <cell r="J35">
            <v>0</v>
          </cell>
          <cell r="K35">
            <v>425231.42290000001</v>
          </cell>
          <cell r="L35">
            <v>0</v>
          </cell>
          <cell r="M35">
            <v>2717418.9311000002</v>
          </cell>
          <cell r="N35">
            <v>645525.03139999998</v>
          </cell>
        </row>
        <row r="36">
          <cell r="J36">
            <v>0</v>
          </cell>
          <cell r="K36">
            <v>0</v>
          </cell>
          <cell r="L36">
            <v>0</v>
          </cell>
          <cell r="M36">
            <v>0</v>
          </cell>
          <cell r="N36">
            <v>0</v>
          </cell>
          <cell r="O36">
            <v>4336912.75</v>
          </cell>
        </row>
        <row r="39">
          <cell r="H39">
            <v>41284437.700000003</v>
          </cell>
          <cell r="I39">
            <v>0</v>
          </cell>
          <cell r="J39">
            <v>0</v>
          </cell>
          <cell r="K39">
            <v>0</v>
          </cell>
          <cell r="L39">
            <v>0</v>
          </cell>
          <cell r="M39">
            <v>50734412.335450053</v>
          </cell>
          <cell r="N39">
            <v>0</v>
          </cell>
          <cell r="O39">
            <v>0</v>
          </cell>
        </row>
        <row r="78">
          <cell r="L78">
            <v>70719402.549830005</v>
          </cell>
        </row>
      </sheetData>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C26" sqref="C26"/>
    </sheetView>
  </sheetViews>
  <sheetFormatPr defaultRowHeight="15"/>
  <cols>
    <col min="1" max="1" width="10.28515625" style="1" customWidth="1"/>
    <col min="2" max="2" width="172.85546875" customWidth="1"/>
    <col min="3" max="3" width="39.42578125" customWidth="1"/>
    <col min="7" max="7" width="25" customWidth="1"/>
  </cols>
  <sheetData>
    <row r="1" spans="1:3" ht="15.75">
      <c r="A1" s="4"/>
      <c r="B1" s="118" t="s">
        <v>159</v>
      </c>
      <c r="C1" s="45"/>
    </row>
    <row r="2" spans="1:3" s="115" customFormat="1" ht="15.75">
      <c r="A2" s="150">
        <v>1</v>
      </c>
      <c r="B2" s="116" t="s">
        <v>160</v>
      </c>
      <c r="C2" s="563" t="s">
        <v>975</v>
      </c>
    </row>
    <row r="3" spans="1:3" s="115" customFormat="1" ht="15.75">
      <c r="A3" s="150">
        <v>2</v>
      </c>
      <c r="B3" s="117" t="s">
        <v>161</v>
      </c>
      <c r="C3" s="114" t="s">
        <v>955</v>
      </c>
    </row>
    <row r="4" spans="1:3" s="115" customFormat="1" ht="15.75">
      <c r="A4" s="150">
        <v>3</v>
      </c>
      <c r="B4" s="117" t="s">
        <v>162</v>
      </c>
      <c r="C4" s="114" t="s">
        <v>963</v>
      </c>
    </row>
    <row r="5" spans="1:3" s="115" customFormat="1" ht="15.75">
      <c r="A5" s="151">
        <v>4</v>
      </c>
      <c r="B5" s="120" t="s">
        <v>163</v>
      </c>
      <c r="C5" s="114" t="s">
        <v>979</v>
      </c>
    </row>
    <row r="6" spans="1:3" s="119" customFormat="1" ht="65.25" customHeight="1">
      <c r="A6" s="762" t="s">
        <v>321</v>
      </c>
      <c r="B6" s="763"/>
      <c r="C6" s="763"/>
    </row>
    <row r="7" spans="1:3">
      <c r="A7" s="241" t="s">
        <v>251</v>
      </c>
      <c r="B7" s="242" t="s">
        <v>164</v>
      </c>
    </row>
    <row r="8" spans="1:3">
      <c r="A8" s="243">
        <v>1</v>
      </c>
      <c r="B8" s="239" t="s">
        <v>139</v>
      </c>
    </row>
    <row r="9" spans="1:3">
      <c r="A9" s="243">
        <v>2</v>
      </c>
      <c r="B9" s="239" t="s">
        <v>165</v>
      </c>
    </row>
    <row r="10" spans="1:3">
      <c r="A10" s="243">
        <v>3</v>
      </c>
      <c r="B10" s="239" t="s">
        <v>166</v>
      </c>
    </row>
    <row r="11" spans="1:3">
      <c r="A11" s="243">
        <v>4</v>
      </c>
      <c r="B11" s="239" t="s">
        <v>167</v>
      </c>
    </row>
    <row r="12" spans="1:3">
      <c r="A12" s="243">
        <v>5</v>
      </c>
      <c r="B12" s="239" t="s">
        <v>107</v>
      </c>
    </row>
    <row r="13" spans="1:3">
      <c r="A13" s="243">
        <v>6</v>
      </c>
      <c r="B13" s="244" t="s">
        <v>91</v>
      </c>
    </row>
    <row r="14" spans="1:3">
      <c r="A14" s="243">
        <v>7</v>
      </c>
      <c r="B14" s="239" t="s">
        <v>168</v>
      </c>
    </row>
    <row r="15" spans="1:3">
      <c r="A15" s="243">
        <v>8</v>
      </c>
      <c r="B15" s="239" t="s">
        <v>171</v>
      </c>
    </row>
    <row r="16" spans="1:3">
      <c r="A16" s="243">
        <v>9</v>
      </c>
      <c r="B16" s="239" t="s">
        <v>85</v>
      </c>
    </row>
    <row r="17" spans="1:2">
      <c r="A17" s="245" t="s">
        <v>378</v>
      </c>
      <c r="B17" s="239" t="s">
        <v>358</v>
      </c>
    </row>
    <row r="18" spans="1:2">
      <c r="A18" s="243">
        <v>10</v>
      </c>
      <c r="B18" s="239" t="s">
        <v>172</v>
      </c>
    </row>
    <row r="19" spans="1:2">
      <c r="A19" s="243">
        <v>11</v>
      </c>
      <c r="B19" s="244" t="s">
        <v>155</v>
      </c>
    </row>
    <row r="20" spans="1:2">
      <c r="A20" s="243">
        <v>12</v>
      </c>
      <c r="B20" s="244" t="s">
        <v>152</v>
      </c>
    </row>
    <row r="21" spans="1:2">
      <c r="A21" s="243">
        <v>13</v>
      </c>
      <c r="B21" s="246" t="s">
        <v>297</v>
      </c>
    </row>
    <row r="22" spans="1:2">
      <c r="A22" s="243">
        <v>14</v>
      </c>
      <c r="B22" s="239" t="s">
        <v>351</v>
      </c>
    </row>
    <row r="23" spans="1:2">
      <c r="A23" s="243">
        <v>15</v>
      </c>
      <c r="B23" s="239" t="s">
        <v>74</v>
      </c>
    </row>
    <row r="24" spans="1:2">
      <c r="A24" s="243">
        <v>15.1</v>
      </c>
      <c r="B24" s="239" t="s">
        <v>387</v>
      </c>
    </row>
    <row r="25" spans="1:2">
      <c r="A25" s="243">
        <v>16</v>
      </c>
      <c r="B25" s="239" t="s">
        <v>451</v>
      </c>
    </row>
    <row r="26" spans="1:2">
      <c r="A26" s="243">
        <v>17</v>
      </c>
      <c r="B26" s="239" t="s">
        <v>675</v>
      </c>
    </row>
    <row r="27" spans="1:2">
      <c r="A27" s="243">
        <v>18</v>
      </c>
      <c r="B27" s="239" t="s">
        <v>935</v>
      </c>
    </row>
    <row r="28" spans="1:2">
      <c r="A28" s="243">
        <v>19</v>
      </c>
      <c r="B28" s="239" t="s">
        <v>936</v>
      </c>
    </row>
    <row r="29" spans="1:2">
      <c r="A29" s="243">
        <v>20</v>
      </c>
      <c r="B29" s="239" t="s">
        <v>937</v>
      </c>
    </row>
    <row r="30" spans="1:2">
      <c r="A30" s="243">
        <v>21</v>
      </c>
      <c r="B30" s="239" t="s">
        <v>544</v>
      </c>
    </row>
    <row r="31" spans="1:2">
      <c r="A31" s="243">
        <v>22</v>
      </c>
      <c r="B31" s="239" t="s">
        <v>938</v>
      </c>
    </row>
    <row r="32" spans="1:2" ht="25.5">
      <c r="A32" s="243">
        <v>23</v>
      </c>
      <c r="B32" s="530" t="s">
        <v>934</v>
      </c>
    </row>
    <row r="33" spans="1:2">
      <c r="A33" s="243">
        <v>24</v>
      </c>
      <c r="B33" s="239" t="s">
        <v>939</v>
      </c>
    </row>
    <row r="34" spans="1:2">
      <c r="A34" s="243">
        <v>25</v>
      </c>
      <c r="B34" s="239" t="s">
        <v>940</v>
      </c>
    </row>
    <row r="35" spans="1:2">
      <c r="A35" s="243">
        <v>26</v>
      </c>
      <c r="B35" s="239" t="s">
        <v>721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Normal="100" workbookViewId="0">
      <pane xSplit="1" ySplit="5" topLeftCell="B6" activePane="bottomRight" state="frozen"/>
      <selection activeCell="C29" sqref="C29"/>
      <selection pane="topRight" activeCell="C29" sqref="C29"/>
      <selection pane="bottomLeft" activeCell="C29" sqref="C29"/>
      <selection pane="bottomRight" activeCell="C53" sqref="C6:C53"/>
    </sheetView>
  </sheetViews>
  <sheetFormatPr defaultRowHeight="15"/>
  <cols>
    <col min="1" max="1" width="9.5703125" style="1" bestFit="1" customWidth="1"/>
    <col min="2" max="2" width="132.42578125" style="1" customWidth="1"/>
    <col min="3" max="3" width="18.42578125" style="1" customWidth="1"/>
  </cols>
  <sheetData>
    <row r="1" spans="1:3" ht="15.75">
      <c r="A1" s="11" t="s">
        <v>108</v>
      </c>
      <c r="B1" s="10" t="str">
        <f>Info!C2</f>
        <v>ს.ს "პროკრედიტ ბანკი"</v>
      </c>
    </row>
    <row r="2" spans="1:3" s="11" customFormat="1" ht="15.75" customHeight="1">
      <c r="A2" s="11" t="s">
        <v>109</v>
      </c>
      <c r="B2" s="305">
        <f>'1. key ratios'!B2</f>
        <v>45016</v>
      </c>
    </row>
    <row r="3" spans="1:3" s="11" customFormat="1" ht="15.75" customHeight="1"/>
    <row r="4" spans="1:3" ht="15.75" thickBot="1">
      <c r="A4" s="1" t="s">
        <v>257</v>
      </c>
      <c r="B4" s="21" t="s">
        <v>85</v>
      </c>
    </row>
    <row r="5" spans="1:3">
      <c r="A5" s="76" t="s">
        <v>25</v>
      </c>
      <c r="B5" s="77"/>
      <c r="C5" s="78" t="s">
        <v>26</v>
      </c>
    </row>
    <row r="6" spans="1:3">
      <c r="A6" s="79">
        <v>1</v>
      </c>
      <c r="B6" s="41" t="s">
        <v>27</v>
      </c>
      <c r="C6" s="157">
        <v>295694726.77999997</v>
      </c>
    </row>
    <row r="7" spans="1:3">
      <c r="A7" s="79">
        <v>2</v>
      </c>
      <c r="B7" s="38" t="s">
        <v>28</v>
      </c>
      <c r="C7" s="158">
        <v>112482805</v>
      </c>
    </row>
    <row r="8" spans="1:3">
      <c r="A8" s="79">
        <v>3</v>
      </c>
      <c r="B8" s="33" t="s">
        <v>29</v>
      </c>
      <c r="C8" s="158">
        <v>72117569.829999998</v>
      </c>
    </row>
    <row r="9" spans="1:3">
      <c r="A9" s="79">
        <v>4</v>
      </c>
      <c r="B9" s="33" t="s">
        <v>30</v>
      </c>
      <c r="C9" s="158">
        <v>0</v>
      </c>
    </row>
    <row r="10" spans="1:3">
      <c r="A10" s="79">
        <v>5</v>
      </c>
      <c r="B10" s="33" t="s">
        <v>31</v>
      </c>
      <c r="C10" s="158">
        <v>0</v>
      </c>
    </row>
    <row r="11" spans="1:3">
      <c r="A11" s="79">
        <v>6</v>
      </c>
      <c r="B11" s="39" t="s">
        <v>32</v>
      </c>
      <c r="C11" s="158">
        <v>111094351.95000002</v>
      </c>
    </row>
    <row r="12" spans="1:3" s="2" customFormat="1">
      <c r="A12" s="79">
        <v>7</v>
      </c>
      <c r="B12" s="41" t="s">
        <v>33</v>
      </c>
      <c r="C12" s="159">
        <v>9914720.4300000016</v>
      </c>
    </row>
    <row r="13" spans="1:3" s="2" customFormat="1">
      <c r="A13" s="79">
        <v>8</v>
      </c>
      <c r="B13" s="40" t="s">
        <v>34</v>
      </c>
      <c r="C13" s="158">
        <v>0</v>
      </c>
    </row>
    <row r="14" spans="1:3" s="2" customFormat="1" ht="25.5">
      <c r="A14" s="79">
        <v>9</v>
      </c>
      <c r="B14" s="34" t="s">
        <v>35</v>
      </c>
      <c r="C14" s="158">
        <v>0</v>
      </c>
    </row>
    <row r="15" spans="1:3" s="2" customFormat="1">
      <c r="A15" s="79">
        <v>10</v>
      </c>
      <c r="B15" s="35" t="s">
        <v>36</v>
      </c>
      <c r="C15" s="158">
        <v>1267588.5799999998</v>
      </c>
    </row>
    <row r="16" spans="1:3" s="2" customFormat="1">
      <c r="A16" s="79">
        <v>11</v>
      </c>
      <c r="B16" s="36" t="s">
        <v>37</v>
      </c>
      <c r="C16" s="158">
        <v>0</v>
      </c>
    </row>
    <row r="17" spans="1:3" s="2" customFormat="1">
      <c r="A17" s="79">
        <v>12</v>
      </c>
      <c r="B17" s="35" t="s">
        <v>38</v>
      </c>
      <c r="C17" s="158">
        <v>0</v>
      </c>
    </row>
    <row r="18" spans="1:3" s="2" customFormat="1">
      <c r="A18" s="79">
        <v>13</v>
      </c>
      <c r="B18" s="35" t="s">
        <v>39</v>
      </c>
      <c r="C18" s="158">
        <v>0</v>
      </c>
    </row>
    <row r="19" spans="1:3" s="2" customFormat="1">
      <c r="A19" s="79">
        <v>14</v>
      </c>
      <c r="B19" s="35" t="s">
        <v>40</v>
      </c>
      <c r="C19" s="158">
        <v>0</v>
      </c>
    </row>
    <row r="20" spans="1:3" s="2" customFormat="1" ht="25.5">
      <c r="A20" s="79">
        <v>15</v>
      </c>
      <c r="B20" s="35" t="s">
        <v>41</v>
      </c>
      <c r="C20" s="158">
        <v>0</v>
      </c>
    </row>
    <row r="21" spans="1:3" s="2" customFormat="1" ht="25.5">
      <c r="A21" s="79">
        <v>16</v>
      </c>
      <c r="B21" s="34" t="s">
        <v>42</v>
      </c>
      <c r="C21" s="158">
        <v>0</v>
      </c>
    </row>
    <row r="22" spans="1:3" s="2" customFormat="1">
      <c r="A22" s="79">
        <v>17</v>
      </c>
      <c r="B22" s="80" t="s">
        <v>43</v>
      </c>
      <c r="C22" s="158">
        <v>8647131.8500000015</v>
      </c>
    </row>
    <row r="23" spans="1:3" s="2" customFormat="1">
      <c r="A23" s="79">
        <v>18</v>
      </c>
      <c r="B23" s="531" t="s">
        <v>724</v>
      </c>
      <c r="C23" s="158">
        <v>0</v>
      </c>
    </row>
    <row r="24" spans="1:3" s="2" customFormat="1" ht="25.5">
      <c r="A24" s="79">
        <v>19</v>
      </c>
      <c r="B24" s="34" t="s">
        <v>44</v>
      </c>
      <c r="C24" s="158">
        <v>0</v>
      </c>
    </row>
    <row r="25" spans="1:3" s="2" customFormat="1" ht="25.5">
      <c r="A25" s="79">
        <v>20</v>
      </c>
      <c r="B25" s="34" t="s">
        <v>45</v>
      </c>
      <c r="C25" s="158">
        <v>0</v>
      </c>
    </row>
    <row r="26" spans="1:3" s="2" customFormat="1" ht="25.5">
      <c r="A26" s="79">
        <v>21</v>
      </c>
      <c r="B26" s="36" t="s">
        <v>46</v>
      </c>
      <c r="C26" s="158">
        <v>0</v>
      </c>
    </row>
    <row r="27" spans="1:3" s="2" customFormat="1">
      <c r="A27" s="79">
        <v>22</v>
      </c>
      <c r="B27" s="36" t="s">
        <v>47</v>
      </c>
      <c r="C27" s="158">
        <v>0</v>
      </c>
    </row>
    <row r="28" spans="1:3" s="2" customFormat="1" ht="25.5">
      <c r="A28" s="79">
        <v>23</v>
      </c>
      <c r="B28" s="36" t="s">
        <v>48</v>
      </c>
      <c r="C28" s="158">
        <v>0</v>
      </c>
    </row>
    <row r="29" spans="1:3" s="2" customFormat="1">
      <c r="A29" s="79">
        <v>24</v>
      </c>
      <c r="B29" s="42" t="s">
        <v>22</v>
      </c>
      <c r="C29" s="159">
        <v>285780006.34999996</v>
      </c>
    </row>
    <row r="30" spans="1:3" s="2" customFormat="1">
      <c r="A30" s="81"/>
      <c r="B30" s="37"/>
      <c r="C30" s="160"/>
    </row>
    <row r="31" spans="1:3" s="2" customFormat="1">
      <c r="A31" s="81">
        <v>25</v>
      </c>
      <c r="B31" s="42" t="s">
        <v>49</v>
      </c>
      <c r="C31" s="159">
        <v>0</v>
      </c>
    </row>
    <row r="32" spans="1:3" s="2" customFormat="1">
      <c r="A32" s="81">
        <v>26</v>
      </c>
      <c r="B32" s="33" t="s">
        <v>50</v>
      </c>
      <c r="C32" s="161">
        <v>0</v>
      </c>
    </row>
    <row r="33" spans="1:3" s="2" customFormat="1">
      <c r="A33" s="81">
        <v>27</v>
      </c>
      <c r="B33" s="112" t="s">
        <v>51</v>
      </c>
      <c r="C33" s="158">
        <v>0</v>
      </c>
    </row>
    <row r="34" spans="1:3" s="2" customFormat="1">
      <c r="A34" s="81">
        <v>28</v>
      </c>
      <c r="B34" s="112" t="s">
        <v>52</v>
      </c>
      <c r="C34" s="158">
        <v>0</v>
      </c>
    </row>
    <row r="35" spans="1:3" s="2" customFormat="1">
      <c r="A35" s="81">
        <v>29</v>
      </c>
      <c r="B35" s="33" t="s">
        <v>53</v>
      </c>
      <c r="C35" s="158">
        <v>0</v>
      </c>
    </row>
    <row r="36" spans="1:3" s="2" customFormat="1">
      <c r="A36" s="81">
        <v>30</v>
      </c>
      <c r="B36" s="42" t="s">
        <v>54</v>
      </c>
      <c r="C36" s="159">
        <v>0</v>
      </c>
    </row>
    <row r="37" spans="1:3" s="2" customFormat="1">
      <c r="A37" s="81">
        <v>31</v>
      </c>
      <c r="B37" s="34" t="s">
        <v>55</v>
      </c>
      <c r="C37" s="158">
        <v>0</v>
      </c>
    </row>
    <row r="38" spans="1:3" s="2" customFormat="1">
      <c r="A38" s="81">
        <v>32</v>
      </c>
      <c r="B38" s="35" t="s">
        <v>56</v>
      </c>
      <c r="C38" s="158">
        <v>0</v>
      </c>
    </row>
    <row r="39" spans="1:3" s="2" customFormat="1" ht="25.5">
      <c r="A39" s="81">
        <v>33</v>
      </c>
      <c r="B39" s="34" t="s">
        <v>57</v>
      </c>
      <c r="C39" s="158">
        <v>0</v>
      </c>
    </row>
    <row r="40" spans="1:3" s="2" customFormat="1" ht="25.5">
      <c r="A40" s="81">
        <v>34</v>
      </c>
      <c r="B40" s="34" t="s">
        <v>45</v>
      </c>
      <c r="C40" s="158">
        <v>0</v>
      </c>
    </row>
    <row r="41" spans="1:3" s="2" customFormat="1" ht="25.5">
      <c r="A41" s="81">
        <v>35</v>
      </c>
      <c r="B41" s="36" t="s">
        <v>58</v>
      </c>
      <c r="C41" s="158">
        <v>0</v>
      </c>
    </row>
    <row r="42" spans="1:3" s="2" customFormat="1">
      <c r="A42" s="81">
        <v>36</v>
      </c>
      <c r="B42" s="42" t="s">
        <v>23</v>
      </c>
      <c r="C42" s="159">
        <v>0</v>
      </c>
    </row>
    <row r="43" spans="1:3" s="2" customFormat="1">
      <c r="A43" s="81"/>
      <c r="B43" s="37"/>
      <c r="C43" s="160"/>
    </row>
    <row r="44" spans="1:3" s="2" customFormat="1">
      <c r="A44" s="81">
        <v>37</v>
      </c>
      <c r="B44" s="43" t="s">
        <v>59</v>
      </c>
      <c r="C44" s="159">
        <v>13908500</v>
      </c>
    </row>
    <row r="45" spans="1:3" s="2" customFormat="1">
      <c r="A45" s="81">
        <v>38</v>
      </c>
      <c r="B45" s="33" t="s">
        <v>60</v>
      </c>
      <c r="C45" s="158">
        <v>13908500</v>
      </c>
    </row>
    <row r="46" spans="1:3" s="2" customFormat="1">
      <c r="A46" s="81">
        <v>39</v>
      </c>
      <c r="B46" s="33" t="s">
        <v>61</v>
      </c>
      <c r="C46" s="158">
        <v>0</v>
      </c>
    </row>
    <row r="47" spans="1:3" s="2" customFormat="1">
      <c r="A47" s="81">
        <v>40</v>
      </c>
      <c r="B47" s="532" t="s">
        <v>723</v>
      </c>
      <c r="C47" s="158">
        <v>0</v>
      </c>
    </row>
    <row r="48" spans="1:3" s="2" customFormat="1">
      <c r="A48" s="81">
        <v>41</v>
      </c>
      <c r="B48" s="43" t="s">
        <v>62</v>
      </c>
      <c r="C48" s="159">
        <v>0</v>
      </c>
    </row>
    <row r="49" spans="1:3" s="2" customFormat="1">
      <c r="A49" s="81">
        <v>42</v>
      </c>
      <c r="B49" s="34" t="s">
        <v>63</v>
      </c>
      <c r="C49" s="160">
        <v>0</v>
      </c>
    </row>
    <row r="50" spans="1:3" s="2" customFormat="1">
      <c r="A50" s="81">
        <v>43</v>
      </c>
      <c r="B50" s="35" t="s">
        <v>64</v>
      </c>
      <c r="C50" s="160">
        <v>0</v>
      </c>
    </row>
    <row r="51" spans="1:3" s="2" customFormat="1" ht="25.5">
      <c r="A51" s="81">
        <v>44</v>
      </c>
      <c r="B51" s="34" t="s">
        <v>65</v>
      </c>
      <c r="C51" s="160">
        <v>0</v>
      </c>
    </row>
    <row r="52" spans="1:3" s="2" customFormat="1" ht="25.5">
      <c r="A52" s="81">
        <v>45</v>
      </c>
      <c r="B52" s="34" t="s">
        <v>45</v>
      </c>
      <c r="C52" s="160">
        <v>0</v>
      </c>
    </row>
    <row r="53" spans="1:3" s="2" customFormat="1" ht="15.75" thickBot="1">
      <c r="A53" s="81">
        <v>46</v>
      </c>
      <c r="B53" s="82" t="s">
        <v>24</v>
      </c>
      <c r="C53" s="162">
        <v>13908500</v>
      </c>
    </row>
    <row r="56" spans="1:3">
      <c r="B56" s="1" t="s">
        <v>141</v>
      </c>
    </row>
  </sheetData>
  <dataValidations count="1">
    <dataValidation operator="lessThanOrEqual" allowBlank="1" showInputMessage="1" showErrorMessage="1" errorTitle="Should be negative number" error="Should be whole negative number or 0" sqref="C29:C32 C36 C42:C44 C48: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C7" sqref="C7:D17"/>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4" ht="15">
      <c r="A1" s="11" t="s">
        <v>108</v>
      </c>
      <c r="B1" s="10" t="str">
        <f>Info!C2</f>
        <v>ს.ს "პროკრედიტ ბანკი"</v>
      </c>
    </row>
    <row r="2" spans="1:4" s="11" customFormat="1" ht="15.75" customHeight="1">
      <c r="A2" s="11" t="s">
        <v>109</v>
      </c>
      <c r="B2" s="305">
        <f>'1. key ratios'!B2</f>
        <v>45016</v>
      </c>
    </row>
    <row r="3" spans="1:4" s="11" customFormat="1" ht="15.75" customHeight="1"/>
    <row r="4" spans="1:4" ht="13.5" thickBot="1">
      <c r="A4" s="1" t="s">
        <v>357</v>
      </c>
      <c r="B4" s="229" t="s">
        <v>358</v>
      </c>
    </row>
    <row r="5" spans="1:4" s="29" customFormat="1">
      <c r="A5" s="798" t="s">
        <v>359</v>
      </c>
      <c r="B5" s="799"/>
      <c r="C5" s="219" t="s">
        <v>360</v>
      </c>
      <c r="D5" s="220" t="s">
        <v>361</v>
      </c>
    </row>
    <row r="6" spans="1:4" s="230" customFormat="1">
      <c r="A6" s="221">
        <v>1</v>
      </c>
      <c r="B6" s="222" t="s">
        <v>362</v>
      </c>
      <c r="C6" s="222"/>
      <c r="D6" s="223"/>
    </row>
    <row r="7" spans="1:4" s="230" customFormat="1">
      <c r="A7" s="224" t="s">
        <v>363</v>
      </c>
      <c r="B7" s="225" t="s">
        <v>364</v>
      </c>
      <c r="C7" s="271">
        <v>4.4999999999999998E-2</v>
      </c>
      <c r="D7" s="698">
        <v>56837583.666752428</v>
      </c>
    </row>
    <row r="8" spans="1:4" s="230" customFormat="1">
      <c r="A8" s="224" t="s">
        <v>365</v>
      </c>
      <c r="B8" s="225" t="s">
        <v>366</v>
      </c>
      <c r="C8" s="272">
        <v>0.06</v>
      </c>
      <c r="D8" s="698">
        <v>75783444.889003247</v>
      </c>
    </row>
    <row r="9" spans="1:4" s="230" customFormat="1">
      <c r="A9" s="224" t="s">
        <v>367</v>
      </c>
      <c r="B9" s="225" t="s">
        <v>368</v>
      </c>
      <c r="C9" s="272">
        <v>0.08</v>
      </c>
      <c r="D9" s="698">
        <v>101044593.18533766</v>
      </c>
    </row>
    <row r="10" spans="1:4" s="230" customFormat="1">
      <c r="A10" s="221" t="s">
        <v>369</v>
      </c>
      <c r="B10" s="222" t="s">
        <v>370</v>
      </c>
      <c r="C10" s="273"/>
      <c r="D10" s="699"/>
    </row>
    <row r="11" spans="1:4" s="231" customFormat="1">
      <c r="A11" s="226" t="s">
        <v>371</v>
      </c>
      <c r="B11" s="227" t="s">
        <v>433</v>
      </c>
      <c r="C11" s="271">
        <v>2.5000000000000001E-2</v>
      </c>
      <c r="D11" s="700">
        <v>31576435.37041802</v>
      </c>
    </row>
    <row r="12" spans="1:4" s="231" customFormat="1">
      <c r="A12" s="226" t="s">
        <v>372</v>
      </c>
      <c r="B12" s="227" t="s">
        <v>373</v>
      </c>
      <c r="C12" s="271">
        <v>0</v>
      </c>
      <c r="D12" s="700">
        <v>0</v>
      </c>
    </row>
    <row r="13" spans="1:4" s="231" customFormat="1">
      <c r="A13" s="226" t="s">
        <v>374</v>
      </c>
      <c r="B13" s="227" t="s">
        <v>375</v>
      </c>
      <c r="C13" s="271">
        <v>0</v>
      </c>
      <c r="D13" s="700">
        <v>0</v>
      </c>
    </row>
    <row r="14" spans="1:4" s="230" customFormat="1">
      <c r="A14" s="221" t="s">
        <v>376</v>
      </c>
      <c r="B14" s="222" t="s">
        <v>431</v>
      </c>
      <c r="C14" s="703"/>
      <c r="D14" s="699"/>
    </row>
    <row r="15" spans="1:4" s="230" customFormat="1">
      <c r="A15" s="240" t="s">
        <v>379</v>
      </c>
      <c r="B15" s="227" t="s">
        <v>432</v>
      </c>
      <c r="C15" s="271">
        <v>4.0690602218560572E-2</v>
      </c>
      <c r="D15" s="700">
        <v>51394566.845510639</v>
      </c>
    </row>
    <row r="16" spans="1:4" s="230" customFormat="1">
      <c r="A16" s="240" t="s">
        <v>380</v>
      </c>
      <c r="B16" s="227" t="s">
        <v>382</v>
      </c>
      <c r="C16" s="271">
        <v>5.02783410589955E-2</v>
      </c>
      <c r="D16" s="700">
        <v>63504431.479248241</v>
      </c>
    </row>
    <row r="17" spans="1:4" s="230" customFormat="1">
      <c r="A17" s="240" t="s">
        <v>381</v>
      </c>
      <c r="B17" s="227" t="s">
        <v>429</v>
      </c>
      <c r="C17" s="271">
        <v>6.2893786901673049E-2</v>
      </c>
      <c r="D17" s="700">
        <v>79438463.892060891</v>
      </c>
    </row>
    <row r="18" spans="1:4" s="29" customFormat="1">
      <c r="A18" s="800" t="s">
        <v>430</v>
      </c>
      <c r="B18" s="801"/>
      <c r="C18" s="275" t="s">
        <v>360</v>
      </c>
      <c r="D18" s="701" t="s">
        <v>361</v>
      </c>
    </row>
    <row r="19" spans="1:4" s="230" customFormat="1">
      <c r="A19" s="228">
        <v>4</v>
      </c>
      <c r="B19" s="227" t="s">
        <v>22</v>
      </c>
      <c r="C19" s="274">
        <f>C7+C11+C12+C13+C15</f>
        <v>0.11069060221856059</v>
      </c>
      <c r="D19" s="698">
        <v>139808585.8826811</v>
      </c>
    </row>
    <row r="20" spans="1:4" s="230" customFormat="1">
      <c r="A20" s="228">
        <v>5</v>
      </c>
      <c r="B20" s="227" t="s">
        <v>86</v>
      </c>
      <c r="C20" s="274">
        <f>C8+C11+C12+C13+C16</f>
        <v>0.1352783410589955</v>
      </c>
      <c r="D20" s="698">
        <v>170864311.73866951</v>
      </c>
    </row>
    <row r="21" spans="1:4" s="230" customFormat="1" ht="13.5" thickBot="1">
      <c r="A21" s="232" t="s">
        <v>377</v>
      </c>
      <c r="B21" s="233" t="s">
        <v>85</v>
      </c>
      <c r="C21" s="276">
        <f>C9+C11+C12+C13+C17</f>
        <v>0.16789378690167306</v>
      </c>
      <c r="D21" s="702">
        <v>212059492.44781658</v>
      </c>
    </row>
    <row r="23" spans="1:4">
      <c r="B23" s="15"/>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80" zoomScaleNormal="80" workbookViewId="0">
      <pane xSplit="1" ySplit="5" topLeftCell="B6" activePane="bottomRight" state="frozen"/>
      <selection activeCell="C29" sqref="C29"/>
      <selection pane="topRight" activeCell="C29" sqref="C29"/>
      <selection pane="bottomLeft" activeCell="C29" sqref="C29"/>
      <selection pane="bottomRight" activeCell="C6" sqref="C6:C70"/>
    </sheetView>
  </sheetViews>
  <sheetFormatPr defaultRowHeight="15.75"/>
  <cols>
    <col min="1" max="1" width="10.7109375" style="30" customWidth="1"/>
    <col min="2" max="2" width="91.85546875" style="30" customWidth="1"/>
    <col min="3" max="3" width="38.140625" style="30" customWidth="1"/>
    <col min="4" max="4" width="32.28515625" style="30" customWidth="1"/>
    <col min="5" max="5" width="9.42578125" customWidth="1"/>
    <col min="6" max="6" width="10.28515625" bestFit="1" customWidth="1"/>
  </cols>
  <sheetData>
    <row r="1" spans="1:6">
      <c r="A1" s="11" t="s">
        <v>108</v>
      </c>
      <c r="B1" s="12" t="str">
        <f>Info!C2</f>
        <v>ს.ს "პროკრედიტ ბანკი"</v>
      </c>
      <c r="E1" s="1"/>
      <c r="F1" s="1"/>
    </row>
    <row r="2" spans="1:6" s="11" customFormat="1" ht="15.75" customHeight="1">
      <c r="A2" s="11" t="s">
        <v>109</v>
      </c>
      <c r="B2" s="305">
        <f>'1. key ratios'!B2</f>
        <v>45016</v>
      </c>
    </row>
    <row r="3" spans="1:6" s="11" customFormat="1" ht="15.75" customHeight="1">
      <c r="A3" s="18"/>
    </row>
    <row r="4" spans="1:6" s="11" customFormat="1" ht="15.75" customHeight="1" thickBot="1">
      <c r="A4" s="11" t="s">
        <v>258</v>
      </c>
      <c r="B4" s="135" t="s">
        <v>172</v>
      </c>
      <c r="D4" s="137" t="s">
        <v>87</v>
      </c>
    </row>
    <row r="5" spans="1:6" ht="63" customHeight="1">
      <c r="A5" s="88" t="s">
        <v>25</v>
      </c>
      <c r="B5" s="89" t="s">
        <v>144</v>
      </c>
      <c r="C5" s="90" t="s">
        <v>856</v>
      </c>
      <c r="D5" s="136" t="s">
        <v>173</v>
      </c>
    </row>
    <row r="6" spans="1:6">
      <c r="A6" s="395">
        <v>1</v>
      </c>
      <c r="B6" s="356" t="s">
        <v>841</v>
      </c>
      <c r="C6" s="574">
        <v>337805655.34469998</v>
      </c>
      <c r="D6" s="83"/>
      <c r="E6" s="3"/>
    </row>
    <row r="7" spans="1:6">
      <c r="A7" s="395">
        <v>1.1000000000000001</v>
      </c>
      <c r="B7" s="357" t="s">
        <v>96</v>
      </c>
      <c r="C7" s="575">
        <v>41284437.695600003</v>
      </c>
      <c r="D7" s="84"/>
      <c r="E7" s="3"/>
    </row>
    <row r="8" spans="1:6">
      <c r="A8" s="395">
        <v>1.2</v>
      </c>
      <c r="B8" s="357" t="s">
        <v>97</v>
      </c>
      <c r="C8" s="575">
        <v>225209079.26879996</v>
      </c>
      <c r="D8" s="84"/>
      <c r="E8" s="3"/>
    </row>
    <row r="9" spans="1:6">
      <c r="A9" s="395">
        <v>1.3</v>
      </c>
      <c r="B9" s="357" t="s">
        <v>98</v>
      </c>
      <c r="C9" s="575">
        <v>71312138.3803</v>
      </c>
      <c r="D9" s="84"/>
      <c r="E9" s="3"/>
    </row>
    <row r="10" spans="1:6">
      <c r="A10" s="395">
        <v>2</v>
      </c>
      <c r="B10" s="358" t="s">
        <v>728</v>
      </c>
      <c r="C10" s="575">
        <v>0</v>
      </c>
      <c r="D10" s="84"/>
      <c r="E10" s="3"/>
    </row>
    <row r="11" spans="1:6">
      <c r="A11" s="395">
        <v>2.1</v>
      </c>
      <c r="B11" s="359" t="s">
        <v>729</v>
      </c>
      <c r="C11" s="575">
        <v>0</v>
      </c>
      <c r="D11" s="85"/>
      <c r="E11" s="3"/>
    </row>
    <row r="12" spans="1:6" ht="23.45" customHeight="1">
      <c r="A12" s="395">
        <v>3</v>
      </c>
      <c r="B12" s="360" t="s">
        <v>730</v>
      </c>
      <c r="C12" s="575">
        <v>2686659.65</v>
      </c>
      <c r="D12" s="85"/>
      <c r="E12" s="3"/>
    </row>
    <row r="13" spans="1:6" ht="23.45" customHeight="1">
      <c r="A13" s="534"/>
      <c r="B13" s="584" t="s">
        <v>43</v>
      </c>
      <c r="C13" s="586">
        <v>2547131.8500000015</v>
      </c>
      <c r="D13" s="585" t="s">
        <v>976</v>
      </c>
      <c r="E13" s="3"/>
    </row>
    <row r="14" spans="1:6" ht="23.1" customHeight="1">
      <c r="A14" s="395">
        <v>4</v>
      </c>
      <c r="B14" s="361" t="s">
        <v>731</v>
      </c>
      <c r="C14" s="575">
        <v>0</v>
      </c>
      <c r="D14" s="85"/>
      <c r="E14" s="3"/>
    </row>
    <row r="15" spans="1:6">
      <c r="A15" s="395">
        <v>5</v>
      </c>
      <c r="B15" s="361" t="s">
        <v>732</v>
      </c>
      <c r="C15" s="576">
        <v>0</v>
      </c>
      <c r="D15" s="85"/>
      <c r="E15" s="3"/>
    </row>
    <row r="16" spans="1:6">
      <c r="A16" s="395">
        <v>5.0999999999999996</v>
      </c>
      <c r="B16" s="362" t="s">
        <v>733</v>
      </c>
      <c r="C16" s="575">
        <v>0</v>
      </c>
      <c r="D16" s="85"/>
      <c r="E16" s="3"/>
    </row>
    <row r="17" spans="1:5">
      <c r="A17" s="395">
        <v>5.2</v>
      </c>
      <c r="B17" s="362" t="s">
        <v>567</v>
      </c>
      <c r="C17" s="575">
        <v>0</v>
      </c>
      <c r="D17" s="84"/>
      <c r="E17" s="3"/>
    </row>
    <row r="18" spans="1:5">
      <c r="A18" s="395">
        <v>5.3</v>
      </c>
      <c r="B18" s="362" t="s">
        <v>734</v>
      </c>
      <c r="C18" s="575">
        <v>0</v>
      </c>
      <c r="D18" s="84"/>
      <c r="E18" s="3"/>
    </row>
    <row r="19" spans="1:5">
      <c r="A19" s="395">
        <v>6</v>
      </c>
      <c r="B19" s="360" t="s">
        <v>735</v>
      </c>
      <c r="C19" s="577">
        <v>1194381085.0913689</v>
      </c>
      <c r="D19" s="84"/>
      <c r="E19" s="3"/>
    </row>
    <row r="20" spans="1:5">
      <c r="A20" s="395">
        <v>6.1</v>
      </c>
      <c r="B20" s="362" t="s">
        <v>567</v>
      </c>
      <c r="C20" s="575">
        <v>100040013.04000001</v>
      </c>
      <c r="D20" s="84"/>
      <c r="E20" s="3"/>
    </row>
    <row r="21" spans="1:5">
      <c r="A21" s="395">
        <v>6.2</v>
      </c>
      <c r="B21" s="362" t="s">
        <v>734</v>
      </c>
      <c r="C21" s="575">
        <v>1094341072.051369</v>
      </c>
      <c r="D21" s="84"/>
      <c r="E21" s="3"/>
    </row>
    <row r="22" spans="1:5">
      <c r="A22" s="395">
        <v>7</v>
      </c>
      <c r="B22" s="363" t="s">
        <v>736</v>
      </c>
      <c r="C22" s="575">
        <v>6100000</v>
      </c>
      <c r="D22" s="84"/>
      <c r="E22" s="3"/>
    </row>
    <row r="23" spans="1:5" ht="21">
      <c r="A23" s="534"/>
      <c r="B23" s="584" t="s">
        <v>43</v>
      </c>
      <c r="C23" s="586">
        <v>6100000</v>
      </c>
      <c r="D23" s="585" t="s">
        <v>976</v>
      </c>
      <c r="E23" s="3"/>
    </row>
    <row r="24" spans="1:5">
      <c r="A24" s="395">
        <v>8</v>
      </c>
      <c r="B24" s="364" t="s">
        <v>737</v>
      </c>
      <c r="C24" s="575">
        <v>0</v>
      </c>
      <c r="D24" s="84"/>
      <c r="E24" s="3"/>
    </row>
    <row r="25" spans="1:5">
      <c r="A25" s="395">
        <v>9</v>
      </c>
      <c r="B25" s="361" t="s">
        <v>738</v>
      </c>
      <c r="C25" s="577">
        <v>45581045.199999996</v>
      </c>
      <c r="D25" s="410"/>
      <c r="E25" s="3"/>
    </row>
    <row r="26" spans="1:5">
      <c r="A26" s="395">
        <v>9.1</v>
      </c>
      <c r="B26" s="365" t="s">
        <v>739</v>
      </c>
      <c r="C26" s="575">
        <v>41244132.449999996</v>
      </c>
      <c r="D26" s="86"/>
      <c r="E26" s="3"/>
    </row>
    <row r="27" spans="1:5">
      <c r="A27" s="395">
        <v>9.1999999999999993</v>
      </c>
      <c r="B27" s="365" t="s">
        <v>740</v>
      </c>
      <c r="C27" s="575">
        <v>4336912.75</v>
      </c>
      <c r="D27" s="409"/>
      <c r="E27" s="3"/>
    </row>
    <row r="28" spans="1:5">
      <c r="A28" s="395">
        <v>10</v>
      </c>
      <c r="B28" s="361" t="s">
        <v>36</v>
      </c>
      <c r="C28" s="578">
        <v>1267588.5799999998</v>
      </c>
      <c r="D28" s="513" t="s">
        <v>931</v>
      </c>
      <c r="E28" s="3"/>
    </row>
    <row r="29" spans="1:5">
      <c r="A29" s="395">
        <v>10.1</v>
      </c>
      <c r="B29" s="365" t="s">
        <v>741</v>
      </c>
      <c r="C29" s="575">
        <v>0</v>
      </c>
      <c r="D29" s="84"/>
      <c r="E29" s="3"/>
    </row>
    <row r="30" spans="1:5">
      <c r="A30" s="395">
        <v>10.199999999999999</v>
      </c>
      <c r="B30" s="365" t="s">
        <v>742</v>
      </c>
      <c r="C30" s="575">
        <v>1267588.5799999998</v>
      </c>
      <c r="D30" s="84"/>
      <c r="E30" s="3"/>
    </row>
    <row r="31" spans="1:5">
      <c r="A31" s="395">
        <v>11</v>
      </c>
      <c r="B31" s="361" t="s">
        <v>743</v>
      </c>
      <c r="C31" s="577">
        <v>0</v>
      </c>
      <c r="D31" s="84"/>
      <c r="E31" s="3"/>
    </row>
    <row r="32" spans="1:5">
      <c r="A32" s="395">
        <v>11.1</v>
      </c>
      <c r="B32" s="365" t="s">
        <v>744</v>
      </c>
      <c r="C32" s="575">
        <v>0</v>
      </c>
      <c r="D32" s="84"/>
      <c r="E32" s="3"/>
    </row>
    <row r="33" spans="1:6">
      <c r="A33" s="395">
        <v>11.2</v>
      </c>
      <c r="B33" s="365" t="s">
        <v>745</v>
      </c>
      <c r="C33" s="575">
        <v>0</v>
      </c>
      <c r="D33" s="84"/>
      <c r="E33" s="3"/>
    </row>
    <row r="34" spans="1:6">
      <c r="A34" s="395">
        <v>13</v>
      </c>
      <c r="B34" s="361" t="s">
        <v>99</v>
      </c>
      <c r="C34" s="577">
        <v>6818966.9831309989</v>
      </c>
      <c r="D34" s="84"/>
      <c r="E34" s="3"/>
    </row>
    <row r="35" spans="1:6">
      <c r="A35" s="395">
        <v>13.1</v>
      </c>
      <c r="B35" s="366" t="s">
        <v>746</v>
      </c>
      <c r="C35" s="575">
        <v>59300</v>
      </c>
      <c r="D35" s="84"/>
      <c r="E35" s="3"/>
    </row>
    <row r="36" spans="1:6">
      <c r="A36" s="395">
        <v>13.2</v>
      </c>
      <c r="B36" s="366" t="s">
        <v>747</v>
      </c>
      <c r="C36" s="575">
        <v>0</v>
      </c>
      <c r="D36" s="86"/>
      <c r="E36" s="3"/>
    </row>
    <row r="37" spans="1:6">
      <c r="A37" s="395">
        <v>14</v>
      </c>
      <c r="B37" s="367" t="s">
        <v>748</v>
      </c>
      <c r="C37" s="579">
        <v>1594641000.8491998</v>
      </c>
      <c r="D37" s="86"/>
      <c r="E37" s="3"/>
      <c r="F37" s="549">
        <f>C37-'2. SOFP'!E36</f>
        <v>0</v>
      </c>
    </row>
    <row r="38" spans="1:6">
      <c r="A38" s="395"/>
      <c r="B38" s="368" t="s">
        <v>104</v>
      </c>
      <c r="C38" s="582"/>
      <c r="D38" s="87"/>
      <c r="E38" s="3"/>
    </row>
    <row r="39" spans="1:6">
      <c r="A39" s="395">
        <v>15</v>
      </c>
      <c r="B39" s="369" t="s">
        <v>749</v>
      </c>
      <c r="C39" s="575">
        <v>0</v>
      </c>
      <c r="D39" s="409"/>
      <c r="E39" s="3"/>
    </row>
    <row r="40" spans="1:6">
      <c r="A40" s="395">
        <v>15.1</v>
      </c>
      <c r="B40" s="372" t="s">
        <v>729</v>
      </c>
      <c r="C40" s="575">
        <v>0</v>
      </c>
      <c r="D40" s="84"/>
      <c r="E40" s="3"/>
    </row>
    <row r="41" spans="1:6" ht="21">
      <c r="A41" s="395">
        <v>16</v>
      </c>
      <c r="B41" s="363" t="s">
        <v>750</v>
      </c>
      <c r="C41" s="575">
        <v>0</v>
      </c>
      <c r="D41" s="84"/>
      <c r="E41" s="3"/>
    </row>
    <row r="42" spans="1:6">
      <c r="A42" s="395">
        <v>17</v>
      </c>
      <c r="B42" s="363" t="s">
        <v>751</v>
      </c>
      <c r="C42" s="577">
        <v>1279649372.161325</v>
      </c>
      <c r="D42" s="84"/>
      <c r="E42" s="3"/>
    </row>
    <row r="43" spans="1:6">
      <c r="A43" s="395">
        <v>17.100000000000001</v>
      </c>
      <c r="B43" s="373" t="s">
        <v>752</v>
      </c>
      <c r="C43" s="575">
        <v>890008569.97260189</v>
      </c>
      <c r="D43" s="84"/>
      <c r="E43" s="3"/>
    </row>
    <row r="44" spans="1:6">
      <c r="A44" s="403">
        <v>17.2</v>
      </c>
      <c r="B44" s="404" t="s">
        <v>100</v>
      </c>
      <c r="C44" s="575">
        <v>387757202.48620003</v>
      </c>
      <c r="D44" s="86"/>
      <c r="E44" s="3"/>
    </row>
    <row r="45" spans="1:6">
      <c r="A45" s="395">
        <v>17.3</v>
      </c>
      <c r="B45" s="405" t="s">
        <v>753</v>
      </c>
      <c r="C45" s="575">
        <v>0</v>
      </c>
      <c r="D45" s="84"/>
      <c r="E45" s="3"/>
    </row>
    <row r="46" spans="1:6">
      <c r="A46" s="395">
        <v>17.399999999999999</v>
      </c>
      <c r="B46" s="405" t="s">
        <v>754</v>
      </c>
      <c r="C46" s="575">
        <v>1883599.7025229996</v>
      </c>
      <c r="D46" s="84"/>
      <c r="E46" s="3"/>
    </row>
    <row r="47" spans="1:6">
      <c r="A47" s="395">
        <v>18</v>
      </c>
      <c r="B47" s="381" t="s">
        <v>755</v>
      </c>
      <c r="C47" s="575">
        <v>847630.32599999988</v>
      </c>
      <c r="D47" s="84"/>
      <c r="E47" s="3"/>
    </row>
    <row r="48" spans="1:6">
      <c r="A48" s="395">
        <v>19</v>
      </c>
      <c r="B48" s="381" t="s">
        <v>756</v>
      </c>
      <c r="C48" s="580">
        <v>2440728.7799999998</v>
      </c>
      <c r="D48" s="84"/>
      <c r="E48" s="3"/>
    </row>
    <row r="49" spans="1:6">
      <c r="A49" s="395">
        <v>19.100000000000001</v>
      </c>
      <c r="B49" s="406" t="s">
        <v>757</v>
      </c>
      <c r="C49" s="575">
        <v>950295.88</v>
      </c>
      <c r="D49" s="84"/>
      <c r="E49" s="3"/>
    </row>
    <row r="50" spans="1:6">
      <c r="A50" s="395">
        <v>19.2</v>
      </c>
      <c r="B50" s="406" t="s">
        <v>758</v>
      </c>
      <c r="C50" s="575">
        <v>1490432.9</v>
      </c>
      <c r="D50" s="84"/>
      <c r="E50" s="3"/>
    </row>
    <row r="51" spans="1:6">
      <c r="A51" s="395">
        <v>20</v>
      </c>
      <c r="B51" s="377" t="s">
        <v>101</v>
      </c>
      <c r="C51" s="575">
        <v>14119453.474099999</v>
      </c>
      <c r="D51" s="84"/>
      <c r="E51" s="3"/>
    </row>
    <row r="52" spans="1:6">
      <c r="A52" s="395">
        <v>21</v>
      </c>
      <c r="B52" s="378" t="s">
        <v>89</v>
      </c>
      <c r="C52" s="575">
        <v>1889089.4220979998</v>
      </c>
      <c r="D52" s="84"/>
      <c r="E52" s="3"/>
    </row>
    <row r="53" spans="1:6">
      <c r="A53" s="395">
        <v>21.1</v>
      </c>
      <c r="B53" s="374" t="s">
        <v>759</v>
      </c>
      <c r="C53" s="575">
        <v>0</v>
      </c>
      <c r="D53" s="84"/>
      <c r="E53" s="3"/>
    </row>
    <row r="54" spans="1:6">
      <c r="A54" s="395">
        <v>22</v>
      </c>
      <c r="B54" s="377" t="s">
        <v>760</v>
      </c>
      <c r="C54" s="580">
        <v>1298946274.163523</v>
      </c>
      <c r="D54" s="84"/>
      <c r="E54" s="3"/>
      <c r="F54" s="549">
        <f>C54-'2. SOFP'!E53</f>
        <v>0</v>
      </c>
    </row>
    <row r="55" spans="1:6">
      <c r="A55" s="395"/>
      <c r="B55" s="379" t="s">
        <v>761</v>
      </c>
      <c r="C55" s="583"/>
      <c r="D55" s="84"/>
      <c r="E55" s="3"/>
    </row>
    <row r="56" spans="1:6">
      <c r="A56" s="395">
        <v>23</v>
      </c>
      <c r="B56" s="377" t="s">
        <v>105</v>
      </c>
      <c r="C56" s="575">
        <v>112482804.98999999</v>
      </c>
      <c r="D56" s="84"/>
      <c r="E56" s="3"/>
    </row>
    <row r="57" spans="1:6">
      <c r="A57" s="395">
        <v>24</v>
      </c>
      <c r="B57" s="377" t="s">
        <v>762</v>
      </c>
      <c r="C57" s="575">
        <v>0</v>
      </c>
      <c r="D57" s="84"/>
      <c r="E57" s="3"/>
    </row>
    <row r="58" spans="1:6">
      <c r="A58" s="395">
        <v>25</v>
      </c>
      <c r="B58" s="377" t="s">
        <v>102</v>
      </c>
      <c r="C58" s="575">
        <v>72117569.840000004</v>
      </c>
      <c r="D58" s="84"/>
      <c r="E58" s="3"/>
    </row>
    <row r="59" spans="1:6">
      <c r="A59" s="395">
        <v>26</v>
      </c>
      <c r="B59" s="381" t="s">
        <v>763</v>
      </c>
      <c r="C59" s="575">
        <v>0</v>
      </c>
      <c r="D59" s="84"/>
      <c r="E59" s="3"/>
    </row>
    <row r="60" spans="1:6">
      <c r="A60" s="395">
        <v>27</v>
      </c>
      <c r="B60" s="381" t="s">
        <v>764</v>
      </c>
      <c r="C60" s="581">
        <v>0</v>
      </c>
      <c r="D60" s="84"/>
      <c r="E60" s="3"/>
    </row>
    <row r="61" spans="1:6">
      <c r="A61" s="395">
        <v>27.1</v>
      </c>
      <c r="B61" s="406" t="s">
        <v>765</v>
      </c>
      <c r="C61" s="575">
        <v>0</v>
      </c>
      <c r="D61" s="84"/>
      <c r="E61" s="3"/>
    </row>
    <row r="62" spans="1:6">
      <c r="A62" s="395">
        <v>27.2</v>
      </c>
      <c r="B62" s="405" t="s">
        <v>766</v>
      </c>
      <c r="C62" s="575">
        <v>0</v>
      </c>
      <c r="D62" s="84"/>
      <c r="E62" s="3"/>
    </row>
    <row r="63" spans="1:6">
      <c r="A63" s="395">
        <v>28</v>
      </c>
      <c r="B63" s="378" t="s">
        <v>767</v>
      </c>
      <c r="C63" s="575">
        <v>0</v>
      </c>
      <c r="D63" s="84"/>
      <c r="E63" s="3"/>
    </row>
    <row r="64" spans="1:6">
      <c r="A64" s="395">
        <v>29</v>
      </c>
      <c r="B64" s="381" t="s">
        <v>768</v>
      </c>
      <c r="C64" s="581">
        <v>0</v>
      </c>
      <c r="D64" s="84"/>
      <c r="E64" s="3"/>
    </row>
    <row r="65" spans="1:5">
      <c r="A65" s="395">
        <v>29.1</v>
      </c>
      <c r="B65" s="407" t="s">
        <v>769</v>
      </c>
      <c r="C65" s="575">
        <v>0</v>
      </c>
      <c r="D65" s="84"/>
      <c r="E65" s="3"/>
    </row>
    <row r="66" spans="1:5" ht="24" customHeight="1">
      <c r="A66" s="395">
        <v>29.2</v>
      </c>
      <c r="B66" s="406" t="s">
        <v>770</v>
      </c>
      <c r="C66" s="575">
        <v>0</v>
      </c>
      <c r="D66" s="84"/>
      <c r="E66" s="3"/>
    </row>
    <row r="67" spans="1:5" ht="21.95" customHeight="1">
      <c r="A67" s="395">
        <v>29.3</v>
      </c>
      <c r="B67" s="408" t="s">
        <v>771</v>
      </c>
      <c r="C67" s="575">
        <v>0</v>
      </c>
      <c r="D67" s="84"/>
      <c r="E67" s="3"/>
    </row>
    <row r="68" spans="1:5">
      <c r="A68" s="395">
        <v>30</v>
      </c>
      <c r="B68" s="381" t="s">
        <v>103</v>
      </c>
      <c r="C68" s="575">
        <v>111094351.95900001</v>
      </c>
      <c r="D68" s="84"/>
      <c r="E68" s="3"/>
    </row>
    <row r="69" spans="1:5">
      <c r="A69" s="395">
        <v>31</v>
      </c>
      <c r="B69" s="380" t="s">
        <v>772</v>
      </c>
      <c r="C69" s="581">
        <v>295694726.78899997</v>
      </c>
      <c r="D69" s="84"/>
      <c r="E69" s="3"/>
    </row>
    <row r="70" spans="1:5" ht="16.5" thickBot="1">
      <c r="A70" s="587">
        <v>32</v>
      </c>
      <c r="B70" s="588" t="s">
        <v>773</v>
      </c>
      <c r="C70" s="589">
        <v>1594641000.952523</v>
      </c>
      <c r="D70" s="590"/>
      <c r="E70"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
  <sheetViews>
    <sheetView workbookViewId="0">
      <selection activeCell="S22" sqref="S22"/>
    </sheetView>
  </sheetViews>
  <sheetFormatPr defaultColWidth="9.140625" defaultRowHeight="12.75"/>
  <cols>
    <col min="1" max="1" width="10.5703125" style="1" bestFit="1" customWidth="1"/>
    <col min="2" max="2" width="77.140625" style="1" customWidth="1"/>
    <col min="3" max="3" width="13.5703125" style="1" customWidth="1"/>
    <col min="4" max="4" width="13.28515625" style="1" bestFit="1" customWidth="1"/>
    <col min="5" max="5" width="10.28515625" style="1" bestFit="1" customWidth="1"/>
    <col min="6" max="6" width="13.28515625" style="1" bestFit="1" customWidth="1"/>
    <col min="7" max="7" width="10.28515625" style="1" bestFit="1" customWidth="1"/>
    <col min="8" max="8" width="13.28515625" style="1" bestFit="1" customWidth="1"/>
    <col min="9" max="9" width="9.42578125" style="1" bestFit="1" customWidth="1"/>
    <col min="10" max="10" width="13.28515625" style="1" bestFit="1" customWidth="1"/>
    <col min="11" max="11" width="11.28515625" style="1" bestFit="1" customWidth="1"/>
    <col min="12" max="12" width="13.28515625" style="1" bestFit="1" customWidth="1"/>
    <col min="13" max="13" width="11.28515625" style="1" bestFit="1" customWidth="1"/>
    <col min="14" max="14" width="13.28515625" style="1" bestFit="1" customWidth="1"/>
    <col min="15" max="15" width="9.42578125" style="1" bestFit="1" customWidth="1"/>
    <col min="16" max="16" width="13.28515625" style="1" bestFit="1" customWidth="1"/>
    <col min="17" max="17" width="9.42578125" style="1" bestFit="1" customWidth="1"/>
    <col min="18" max="18" width="13.28515625" style="1" bestFit="1" customWidth="1"/>
    <col min="19" max="19" width="23.7109375" style="1" customWidth="1"/>
    <col min="20" max="16384" width="9.140625" style="6"/>
  </cols>
  <sheetData>
    <row r="1" spans="1:19">
      <c r="A1" s="1" t="s">
        <v>108</v>
      </c>
      <c r="B1" s="1" t="str">
        <f>Info!C2</f>
        <v>ს.ს "პროკრედიტ ბანკი"</v>
      </c>
    </row>
    <row r="2" spans="1:19">
      <c r="A2" s="1" t="s">
        <v>109</v>
      </c>
      <c r="B2" s="305">
        <f>'1. key ratios'!B2</f>
        <v>45016</v>
      </c>
    </row>
    <row r="4" spans="1:19" ht="39" thickBot="1">
      <c r="A4" s="29" t="s">
        <v>259</v>
      </c>
      <c r="B4" s="186" t="s">
        <v>294</v>
      </c>
    </row>
    <row r="5" spans="1:19">
      <c r="A5" s="73"/>
      <c r="B5" s="75"/>
      <c r="C5" s="67" t="s">
        <v>0</v>
      </c>
      <c r="D5" s="67" t="s">
        <v>1</v>
      </c>
      <c r="E5" s="67" t="s">
        <v>2</v>
      </c>
      <c r="F5" s="67" t="s">
        <v>3</v>
      </c>
      <c r="G5" s="67" t="s">
        <v>4</v>
      </c>
      <c r="H5" s="67" t="s">
        <v>5</v>
      </c>
      <c r="I5" s="67" t="s">
        <v>145</v>
      </c>
      <c r="J5" s="67" t="s">
        <v>146</v>
      </c>
      <c r="K5" s="67" t="s">
        <v>147</v>
      </c>
      <c r="L5" s="67" t="s">
        <v>148</v>
      </c>
      <c r="M5" s="67" t="s">
        <v>149</v>
      </c>
      <c r="N5" s="67" t="s">
        <v>150</v>
      </c>
      <c r="O5" s="67" t="s">
        <v>281</v>
      </c>
      <c r="P5" s="67" t="s">
        <v>282</v>
      </c>
      <c r="Q5" s="67" t="s">
        <v>283</v>
      </c>
      <c r="R5" s="179" t="s">
        <v>284</v>
      </c>
      <c r="S5" s="68" t="s">
        <v>285</v>
      </c>
    </row>
    <row r="6" spans="1:19" ht="54.75" customHeight="1">
      <c r="A6" s="91"/>
      <c r="B6" s="806" t="s">
        <v>286</v>
      </c>
      <c r="C6" s="804">
        <v>0</v>
      </c>
      <c r="D6" s="805"/>
      <c r="E6" s="804">
        <v>0.2</v>
      </c>
      <c r="F6" s="805"/>
      <c r="G6" s="804">
        <v>0.35</v>
      </c>
      <c r="H6" s="805"/>
      <c r="I6" s="804">
        <v>0.5</v>
      </c>
      <c r="J6" s="805"/>
      <c r="K6" s="804">
        <v>0.75</v>
      </c>
      <c r="L6" s="805"/>
      <c r="M6" s="804">
        <v>1</v>
      </c>
      <c r="N6" s="805"/>
      <c r="O6" s="804">
        <v>1.5</v>
      </c>
      <c r="P6" s="805"/>
      <c r="Q6" s="804">
        <v>2.5</v>
      </c>
      <c r="R6" s="805"/>
      <c r="S6" s="802" t="s">
        <v>156</v>
      </c>
    </row>
    <row r="7" spans="1:19">
      <c r="A7" s="91"/>
      <c r="B7" s="807"/>
      <c r="C7" s="185" t="s">
        <v>279</v>
      </c>
      <c r="D7" s="185" t="s">
        <v>280</v>
      </c>
      <c r="E7" s="185" t="s">
        <v>279</v>
      </c>
      <c r="F7" s="185" t="s">
        <v>280</v>
      </c>
      <c r="G7" s="185" t="s">
        <v>279</v>
      </c>
      <c r="H7" s="185" t="s">
        <v>280</v>
      </c>
      <c r="I7" s="185" t="s">
        <v>279</v>
      </c>
      <c r="J7" s="185" t="s">
        <v>280</v>
      </c>
      <c r="K7" s="185" t="s">
        <v>279</v>
      </c>
      <c r="L7" s="185" t="s">
        <v>280</v>
      </c>
      <c r="M7" s="185" t="s">
        <v>279</v>
      </c>
      <c r="N7" s="185" t="s">
        <v>280</v>
      </c>
      <c r="O7" s="185" t="s">
        <v>279</v>
      </c>
      <c r="P7" s="185" t="s">
        <v>280</v>
      </c>
      <c r="Q7" s="185" t="s">
        <v>279</v>
      </c>
      <c r="R7" s="185" t="s">
        <v>280</v>
      </c>
      <c r="S7" s="803"/>
    </row>
    <row r="8" spans="1:19" ht="25.5">
      <c r="A8" s="71">
        <v>1</v>
      </c>
      <c r="B8" s="34" t="s">
        <v>134</v>
      </c>
      <c r="C8" s="163">
        <f>[5]RWRE!H24</f>
        <v>129924177.39999999</v>
      </c>
      <c r="D8" s="163"/>
      <c r="E8" s="163">
        <f>[5]RWRE!I24</f>
        <v>0</v>
      </c>
      <c r="F8" s="180"/>
      <c r="G8" s="163">
        <f>[5]RWRE!J24</f>
        <v>0</v>
      </c>
      <c r="H8" s="163"/>
      <c r="I8" s="163">
        <f>[5]RWRE!K24</f>
        <v>0</v>
      </c>
      <c r="J8" s="163"/>
      <c r="K8" s="163">
        <f>[5]RWRE!L24</f>
        <v>0</v>
      </c>
      <c r="L8" s="163"/>
      <c r="M8" s="163">
        <f>[5]RWRE!M24</f>
        <v>195324914.90982801</v>
      </c>
      <c r="N8" s="163"/>
      <c r="O8" s="163">
        <f>[5]RWRE!N24</f>
        <v>0</v>
      </c>
      <c r="P8" s="163"/>
      <c r="Q8" s="163">
        <f>[5]RWRE!O24</f>
        <v>0</v>
      </c>
      <c r="R8" s="180"/>
      <c r="S8" s="189">
        <f>$C$6*SUM(C8:D8)+$E$6*SUM(E8:F8)+$G$6*SUM(G8:H8)+$I$6*SUM(I8:J8)+$K$6*SUM(K8:L8)+$M$6*SUM(M8:N8)+$O$6*SUM(O8:P8)+$Q$6*SUM(Q8:R8)</f>
        <v>195324914.90982801</v>
      </c>
    </row>
    <row r="9" spans="1:19" ht="25.5" customHeight="1">
      <c r="A9" s="71">
        <v>2</v>
      </c>
      <c r="B9" s="34" t="s">
        <v>135</v>
      </c>
      <c r="C9" s="163">
        <f>[5]RWRE!H25</f>
        <v>0</v>
      </c>
      <c r="D9" s="163"/>
      <c r="E9" s="163">
        <f>[5]RWRE!I25</f>
        <v>0</v>
      </c>
      <c r="F9" s="180"/>
      <c r="G9" s="163">
        <f>[5]RWRE!J25</f>
        <v>0</v>
      </c>
      <c r="H9" s="163"/>
      <c r="I9" s="163">
        <f>[5]RWRE!K25</f>
        <v>0</v>
      </c>
      <c r="J9" s="163"/>
      <c r="K9" s="163">
        <f>[5]RWRE!L25</f>
        <v>0</v>
      </c>
      <c r="L9" s="163"/>
      <c r="M9" s="163">
        <f>[5]RWRE!M25</f>
        <v>0</v>
      </c>
      <c r="N9" s="163"/>
      <c r="O9" s="163">
        <f>[5]RWRE!N25</f>
        <v>0</v>
      </c>
      <c r="P9" s="163"/>
      <c r="Q9" s="163">
        <f>[5]RWRE!O25</f>
        <v>0</v>
      </c>
      <c r="R9" s="180"/>
      <c r="S9" s="189">
        <f t="shared" ref="S9:S21" si="0">$C$6*SUM(C9:D9)+$E$6*SUM(E9:F9)+$G$6*SUM(G9:H9)+$I$6*SUM(I9:J9)+$K$6*SUM(K9:L9)+$M$6*SUM(M9:N9)+$O$6*SUM(O9:P9)+$Q$6*SUM(Q9:R9)</f>
        <v>0</v>
      </c>
    </row>
    <row r="10" spans="1:19">
      <c r="A10" s="71">
        <v>3</v>
      </c>
      <c r="B10" s="111" t="s">
        <v>136</v>
      </c>
      <c r="C10" s="163">
        <f>[5]RWRE!H26</f>
        <v>0</v>
      </c>
      <c r="D10" s="163"/>
      <c r="E10" s="163">
        <f>[5]RWRE!I26</f>
        <v>0</v>
      </c>
      <c r="F10" s="180"/>
      <c r="G10" s="163">
        <f>[5]RWRE!J26</f>
        <v>0</v>
      </c>
      <c r="H10" s="163"/>
      <c r="I10" s="163">
        <f>[5]RWRE!K26</f>
        <v>0</v>
      </c>
      <c r="J10" s="163"/>
      <c r="K10" s="163">
        <f>[5]RWRE!L26</f>
        <v>0</v>
      </c>
      <c r="L10" s="163"/>
      <c r="M10" s="163">
        <f>[5]RWRE!M26</f>
        <v>0</v>
      </c>
      <c r="N10" s="163"/>
      <c r="O10" s="163">
        <f>[5]RWRE!N26</f>
        <v>0</v>
      </c>
      <c r="P10" s="163"/>
      <c r="Q10" s="163">
        <f>[5]RWRE!O26</f>
        <v>0</v>
      </c>
      <c r="R10" s="180"/>
      <c r="S10" s="189">
        <f t="shared" si="0"/>
        <v>0</v>
      </c>
    </row>
    <row r="11" spans="1:19">
      <c r="A11" s="71">
        <v>4</v>
      </c>
      <c r="B11" s="111" t="s">
        <v>137</v>
      </c>
      <c r="C11" s="163">
        <f>[5]RWRE!H27</f>
        <v>0</v>
      </c>
      <c r="D11" s="163"/>
      <c r="E11" s="163">
        <f>[5]RWRE!I27</f>
        <v>0</v>
      </c>
      <c r="F11" s="180"/>
      <c r="G11" s="163">
        <f>[5]RWRE!J27</f>
        <v>0</v>
      </c>
      <c r="H11" s="163"/>
      <c r="I11" s="163">
        <f>[5]RWRE!K27</f>
        <v>0</v>
      </c>
      <c r="J11" s="163"/>
      <c r="K11" s="163">
        <f>[5]RWRE!L27</f>
        <v>0</v>
      </c>
      <c r="L11" s="163"/>
      <c r="M11" s="163">
        <f>[5]RWRE!M27</f>
        <v>0</v>
      </c>
      <c r="N11" s="163"/>
      <c r="O11" s="163">
        <f>[5]RWRE!N27</f>
        <v>0</v>
      </c>
      <c r="P11" s="163"/>
      <c r="Q11" s="163">
        <f>[5]RWRE!O27</f>
        <v>0</v>
      </c>
      <c r="R11" s="180"/>
      <c r="S11" s="189">
        <f t="shared" si="0"/>
        <v>0</v>
      </c>
    </row>
    <row r="12" spans="1:19" ht="25.5">
      <c r="A12" s="71">
        <v>5</v>
      </c>
      <c r="B12" s="34" t="s">
        <v>944</v>
      </c>
      <c r="C12" s="163">
        <f>[5]RWRE!H28</f>
        <v>0</v>
      </c>
      <c r="D12" s="163"/>
      <c r="E12" s="163">
        <f>[5]RWRE!I28</f>
        <v>0</v>
      </c>
      <c r="F12" s="180"/>
      <c r="G12" s="163">
        <f>[5]RWRE!J28</f>
        <v>0</v>
      </c>
      <c r="H12" s="163"/>
      <c r="I12" s="163">
        <f>[5]RWRE!K28</f>
        <v>0</v>
      </c>
      <c r="J12" s="163"/>
      <c r="K12" s="163">
        <f>[5]RWRE!L28</f>
        <v>0</v>
      </c>
      <c r="L12" s="163"/>
      <c r="M12" s="163">
        <f>[5]RWRE!M28</f>
        <v>0</v>
      </c>
      <c r="N12" s="163"/>
      <c r="O12" s="163">
        <f>[5]RWRE!N28</f>
        <v>0</v>
      </c>
      <c r="P12" s="163"/>
      <c r="Q12" s="163">
        <f>[5]RWRE!O28</f>
        <v>0</v>
      </c>
      <c r="R12" s="180"/>
      <c r="S12" s="189">
        <f t="shared" si="0"/>
        <v>0</v>
      </c>
    </row>
    <row r="13" spans="1:19">
      <c r="A13" s="71">
        <v>6</v>
      </c>
      <c r="B13" s="111" t="s">
        <v>138</v>
      </c>
      <c r="C13" s="163">
        <f>[5]RWRE!H29</f>
        <v>0</v>
      </c>
      <c r="D13" s="163"/>
      <c r="E13" s="163">
        <f>[5]RWRE!I29</f>
        <v>68546337.681540236</v>
      </c>
      <c r="F13" s="180"/>
      <c r="G13" s="163">
        <f>[5]RWRE!J29</f>
        <v>0</v>
      </c>
      <c r="H13" s="163"/>
      <c r="I13" s="163">
        <f>[5]RWRE!K29</f>
        <v>3226593.1651200252</v>
      </c>
      <c r="J13" s="163"/>
      <c r="K13" s="163">
        <f>[5]RWRE!L29</f>
        <v>0</v>
      </c>
      <c r="L13" s="163"/>
      <c r="M13" s="163">
        <f>[5]RWRE!M29</f>
        <v>0.83454993539587952</v>
      </c>
      <c r="N13" s="163"/>
      <c r="O13" s="163">
        <f>[5]RWRE!N29</f>
        <v>-5.9168480220250785E-3</v>
      </c>
      <c r="P13" s="163"/>
      <c r="Q13" s="163">
        <f>[5]RWRE!O29</f>
        <v>0</v>
      </c>
      <c r="R13" s="180"/>
      <c r="S13" s="189">
        <f t="shared" si="0"/>
        <v>15322564.944542725</v>
      </c>
    </row>
    <row r="14" spans="1:19">
      <c r="A14" s="71">
        <v>7</v>
      </c>
      <c r="B14" s="111" t="s">
        <v>71</v>
      </c>
      <c r="C14" s="163">
        <f>[5]RWRE!H30</f>
        <v>0</v>
      </c>
      <c r="D14" s="163"/>
      <c r="E14" s="163">
        <f>[5]RWRE!I30</f>
        <v>0</v>
      </c>
      <c r="F14" s="180"/>
      <c r="G14" s="163">
        <f>[5]RWRE!J30</f>
        <v>0</v>
      </c>
      <c r="H14" s="163"/>
      <c r="I14" s="163">
        <f>[5]RWRE!K30</f>
        <v>0</v>
      </c>
      <c r="J14" s="163"/>
      <c r="K14" s="163">
        <f>[5]RWRE!L30</f>
        <v>0</v>
      </c>
      <c r="L14" s="163"/>
      <c r="M14" s="163">
        <f>[5]RWRE!M30</f>
        <v>732400427.17780006</v>
      </c>
      <c r="N14" s="163">
        <f>[5]RWRE!$L$78</f>
        <v>70719402.549830005</v>
      </c>
      <c r="O14" s="163">
        <f>[5]RWRE!N30</f>
        <v>0</v>
      </c>
      <c r="P14" s="163"/>
      <c r="Q14" s="163">
        <f>[5]RWRE!O30</f>
        <v>0</v>
      </c>
      <c r="R14" s="180"/>
      <c r="S14" s="189">
        <f t="shared" si="0"/>
        <v>803119829.72763002</v>
      </c>
    </row>
    <row r="15" spans="1:19">
      <c r="A15" s="71">
        <v>8</v>
      </c>
      <c r="B15" s="111" t="s">
        <v>72</v>
      </c>
      <c r="C15" s="163">
        <f>[5]RWRE!H32</f>
        <v>0</v>
      </c>
      <c r="D15" s="163"/>
      <c r="E15" s="163">
        <f>[5]RWRE!I32</f>
        <v>0</v>
      </c>
      <c r="F15" s="180"/>
      <c r="G15" s="163">
        <f>[5]RWRE!J32</f>
        <v>0</v>
      </c>
      <c r="H15" s="163"/>
      <c r="I15" s="163">
        <f>[5]RWRE!K32</f>
        <v>0</v>
      </c>
      <c r="J15" s="163"/>
      <c r="K15" s="163">
        <f>[5]RWRE!L32</f>
        <v>265495657.04449999</v>
      </c>
      <c r="L15" s="163"/>
      <c r="M15" s="163">
        <f>[5]RWRE!M32</f>
        <v>0</v>
      </c>
      <c r="N15" s="163"/>
      <c r="O15" s="163">
        <f>[5]RWRE!N32</f>
        <v>0</v>
      </c>
      <c r="P15" s="163"/>
      <c r="Q15" s="163">
        <f>[5]RWRE!O32</f>
        <v>0</v>
      </c>
      <c r="R15" s="180"/>
      <c r="S15" s="189">
        <f t="shared" si="0"/>
        <v>199121742.78337499</v>
      </c>
    </row>
    <row r="16" spans="1:19" ht="25.5">
      <c r="A16" s="71">
        <v>9</v>
      </c>
      <c r="B16" s="34" t="s">
        <v>945</v>
      </c>
      <c r="C16" s="163">
        <f>[5]RWRE!H34</f>
        <v>0</v>
      </c>
      <c r="D16" s="163"/>
      <c r="E16" s="163">
        <f>[5]RWRE!I34</f>
        <v>0</v>
      </c>
      <c r="F16" s="180"/>
      <c r="G16" s="163">
        <f>[5]RWRE!J34</f>
        <v>89664234.045699999</v>
      </c>
      <c r="H16" s="163"/>
      <c r="I16" s="163">
        <f>[5]RWRE!K34</f>
        <v>0</v>
      </c>
      <c r="J16" s="163"/>
      <c r="K16" s="163">
        <f>[5]RWRE!L34</f>
        <v>0</v>
      </c>
      <c r="L16" s="163"/>
      <c r="M16" s="163">
        <f>[5]RWRE!M34</f>
        <v>0</v>
      </c>
      <c r="N16" s="163"/>
      <c r="O16" s="163">
        <f>[5]RWRE!N34</f>
        <v>0</v>
      </c>
      <c r="P16" s="163"/>
      <c r="Q16" s="163">
        <f>[5]RWRE!O34</f>
        <v>0</v>
      </c>
      <c r="R16" s="180"/>
      <c r="S16" s="189">
        <f t="shared" si="0"/>
        <v>31382481.915994998</v>
      </c>
    </row>
    <row r="17" spans="1:19">
      <c r="A17" s="71">
        <v>10</v>
      </c>
      <c r="B17" s="111" t="s">
        <v>67</v>
      </c>
      <c r="C17" s="163">
        <f>[5]RWRE!H35</f>
        <v>0</v>
      </c>
      <c r="D17" s="163"/>
      <c r="E17" s="163">
        <f>[5]RWRE!I35</f>
        <v>0</v>
      </c>
      <c r="F17" s="180"/>
      <c r="G17" s="163">
        <f>[5]RWRE!J35</f>
        <v>0</v>
      </c>
      <c r="H17" s="163"/>
      <c r="I17" s="163">
        <f>[5]RWRE!K35</f>
        <v>425231.42290000001</v>
      </c>
      <c r="J17" s="163"/>
      <c r="K17" s="163">
        <f>[5]RWRE!L35</f>
        <v>0</v>
      </c>
      <c r="L17" s="163"/>
      <c r="M17" s="163">
        <f>[5]RWRE!M35</f>
        <v>2717418.9311000002</v>
      </c>
      <c r="N17" s="163"/>
      <c r="O17" s="163">
        <f>[5]RWRE!N35</f>
        <v>645525.03139999998</v>
      </c>
      <c r="P17" s="163"/>
      <c r="Q17" s="163">
        <f>[5]RWRE!O35</f>
        <v>0</v>
      </c>
      <c r="R17" s="180"/>
      <c r="S17" s="189">
        <f t="shared" si="0"/>
        <v>3898322.1896500001</v>
      </c>
    </row>
    <row r="18" spans="1:19">
      <c r="A18" s="71">
        <v>11</v>
      </c>
      <c r="B18" s="111" t="s">
        <v>68</v>
      </c>
      <c r="C18" s="163">
        <f>[5]RWRE!H36</f>
        <v>0</v>
      </c>
      <c r="D18" s="163"/>
      <c r="E18" s="163">
        <f>[5]RWRE!I36</f>
        <v>0</v>
      </c>
      <c r="F18" s="180"/>
      <c r="G18" s="163">
        <f>[5]RWRE!J36</f>
        <v>0</v>
      </c>
      <c r="H18" s="163"/>
      <c r="I18" s="163">
        <f>[5]RWRE!K36</f>
        <v>0</v>
      </c>
      <c r="J18" s="163"/>
      <c r="K18" s="163">
        <f>[5]RWRE!L36</f>
        <v>0</v>
      </c>
      <c r="L18" s="163"/>
      <c r="M18" s="163">
        <f>[5]RWRE!M36</f>
        <v>0</v>
      </c>
      <c r="N18" s="163"/>
      <c r="O18" s="163">
        <f>[5]RWRE!N36</f>
        <v>0</v>
      </c>
      <c r="P18" s="163"/>
      <c r="Q18" s="163">
        <f>[5]RWRE!O36</f>
        <v>4336912.75</v>
      </c>
      <c r="R18" s="180"/>
      <c r="S18" s="189">
        <f t="shared" si="0"/>
        <v>10842281.875</v>
      </c>
    </row>
    <row r="19" spans="1:19">
      <c r="A19" s="71">
        <v>12</v>
      </c>
      <c r="B19" s="111" t="s">
        <v>69</v>
      </c>
      <c r="C19" s="163">
        <f>[5]RWRE!H37</f>
        <v>0</v>
      </c>
      <c r="D19" s="163"/>
      <c r="E19" s="163">
        <f>[5]RWRE!I37</f>
        <v>0</v>
      </c>
      <c r="F19" s="180"/>
      <c r="G19" s="163">
        <f>[5]RWRE!J37</f>
        <v>0</v>
      </c>
      <c r="H19" s="163"/>
      <c r="I19" s="163">
        <f>[5]RWRE!K37</f>
        <v>0</v>
      </c>
      <c r="J19" s="163"/>
      <c r="K19" s="163">
        <f>[5]RWRE!L37</f>
        <v>0</v>
      </c>
      <c r="L19" s="163"/>
      <c r="M19" s="163">
        <f>[5]RWRE!M37</f>
        <v>0</v>
      </c>
      <c r="N19" s="163"/>
      <c r="O19" s="163">
        <f>[5]RWRE!N37</f>
        <v>0</v>
      </c>
      <c r="P19" s="163"/>
      <c r="Q19" s="163">
        <f>[5]RWRE!O37</f>
        <v>0</v>
      </c>
      <c r="R19" s="180"/>
      <c r="S19" s="189">
        <f t="shared" si="0"/>
        <v>0</v>
      </c>
    </row>
    <row r="20" spans="1:19">
      <c r="A20" s="71">
        <v>13</v>
      </c>
      <c r="B20" s="111" t="s">
        <v>70</v>
      </c>
      <c r="C20" s="163">
        <f>[5]RWRE!H38</f>
        <v>0</v>
      </c>
      <c r="D20" s="163"/>
      <c r="E20" s="163">
        <f>[5]RWRE!I38</f>
        <v>0</v>
      </c>
      <c r="F20" s="180"/>
      <c r="G20" s="163">
        <f>[5]RWRE!J38</f>
        <v>0</v>
      </c>
      <c r="H20" s="163"/>
      <c r="I20" s="163">
        <f>[5]RWRE!K38</f>
        <v>0</v>
      </c>
      <c r="J20" s="163"/>
      <c r="K20" s="163">
        <f>[5]RWRE!L38</f>
        <v>0</v>
      </c>
      <c r="L20" s="163"/>
      <c r="M20" s="163">
        <f>[5]RWRE!M38</f>
        <v>0</v>
      </c>
      <c r="N20" s="163"/>
      <c r="O20" s="163">
        <f>[5]RWRE!N38</f>
        <v>0</v>
      </c>
      <c r="P20" s="163"/>
      <c r="Q20" s="163">
        <f>[5]RWRE!O38</f>
        <v>0</v>
      </c>
      <c r="R20" s="180"/>
      <c r="S20" s="189">
        <f t="shared" si="0"/>
        <v>0</v>
      </c>
    </row>
    <row r="21" spans="1:19">
      <c r="A21" s="71">
        <v>14</v>
      </c>
      <c r="B21" s="111" t="s">
        <v>154</v>
      </c>
      <c r="C21" s="163">
        <f>[5]RWRE!H39</f>
        <v>41284437.700000003</v>
      </c>
      <c r="D21" s="163"/>
      <c r="E21" s="163">
        <f>[5]RWRE!I39</f>
        <v>0</v>
      </c>
      <c r="F21" s="180"/>
      <c r="G21" s="163">
        <f>[5]RWRE!J39</f>
        <v>0</v>
      </c>
      <c r="H21" s="163"/>
      <c r="I21" s="163">
        <f>[5]RWRE!K39</f>
        <v>0</v>
      </c>
      <c r="J21" s="163"/>
      <c r="K21" s="163">
        <f>[5]RWRE!L39</f>
        <v>0</v>
      </c>
      <c r="L21" s="163"/>
      <c r="M21" s="163">
        <f>[5]RWRE!M39</f>
        <v>50734412.335450053</v>
      </c>
      <c r="N21" s="163"/>
      <c r="O21" s="163">
        <f>[5]RWRE!N39</f>
        <v>0</v>
      </c>
      <c r="P21" s="163"/>
      <c r="Q21" s="163">
        <f>[5]RWRE!O39</f>
        <v>0</v>
      </c>
      <c r="R21" s="180"/>
      <c r="S21" s="189">
        <f t="shared" si="0"/>
        <v>50734412.335450053</v>
      </c>
    </row>
    <row r="22" spans="1:19" ht="13.5" thickBot="1">
      <c r="A22" s="54"/>
      <c r="B22" s="95" t="s">
        <v>66</v>
      </c>
      <c r="C22" s="164">
        <f>SUM(C8:C21)</f>
        <v>171208615.09999999</v>
      </c>
      <c r="D22" s="164">
        <f t="shared" ref="D22:S22" si="1">SUM(D8:D21)</f>
        <v>0</v>
      </c>
      <c r="E22" s="164">
        <f t="shared" si="1"/>
        <v>68546337.681540236</v>
      </c>
      <c r="F22" s="164">
        <f t="shared" si="1"/>
        <v>0</v>
      </c>
      <c r="G22" s="164">
        <f t="shared" si="1"/>
        <v>89664234.045699999</v>
      </c>
      <c r="H22" s="164">
        <f t="shared" si="1"/>
        <v>0</v>
      </c>
      <c r="I22" s="164">
        <f t="shared" si="1"/>
        <v>3651824.5880200253</v>
      </c>
      <c r="J22" s="164">
        <f t="shared" si="1"/>
        <v>0</v>
      </c>
      <c r="K22" s="164">
        <f t="shared" si="1"/>
        <v>265495657.04449999</v>
      </c>
      <c r="L22" s="164">
        <f t="shared" si="1"/>
        <v>0</v>
      </c>
      <c r="M22" s="164">
        <f t="shared" si="1"/>
        <v>981177174.18872809</v>
      </c>
      <c r="N22" s="164">
        <f t="shared" si="1"/>
        <v>70719402.549830005</v>
      </c>
      <c r="O22" s="164">
        <f t="shared" si="1"/>
        <v>645525.0254831519</v>
      </c>
      <c r="P22" s="164">
        <f t="shared" si="1"/>
        <v>0</v>
      </c>
      <c r="Q22" s="164">
        <f t="shared" si="1"/>
        <v>4336912.75</v>
      </c>
      <c r="R22" s="164">
        <f t="shared" si="1"/>
        <v>0</v>
      </c>
      <c r="S22" s="728">
        <f t="shared" si="1"/>
        <v>1309746550.6814709</v>
      </c>
    </row>
    <row r="23" spans="1:19">
      <c r="C23" s="568"/>
      <c r="D23" s="568"/>
      <c r="E23" s="568"/>
      <c r="F23" s="568"/>
      <c r="G23" s="568"/>
      <c r="H23" s="568"/>
      <c r="I23" s="568"/>
      <c r="J23" s="568"/>
      <c r="K23" s="568"/>
      <c r="L23" s="568"/>
      <c r="M23" s="568"/>
      <c r="N23" s="568"/>
      <c r="O23" s="568"/>
      <c r="P23" s="568"/>
      <c r="Q23" s="568"/>
      <c r="R23" s="568"/>
      <c r="S23" s="569"/>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8"/>
  <sheetViews>
    <sheetView workbookViewId="0">
      <pane xSplit="2" ySplit="6" topLeftCell="C7" activePane="bottomRight" state="frozen"/>
      <selection activeCell="C29" sqref="C29"/>
      <selection pane="topRight" activeCell="C29" sqref="C29"/>
      <selection pane="bottomLeft" activeCell="C29" sqref="C29"/>
      <selection pane="bottomRight" activeCell="C7" sqref="C7:U20"/>
    </sheetView>
  </sheetViews>
  <sheetFormatPr defaultColWidth="9.140625" defaultRowHeight="12.75"/>
  <cols>
    <col min="1" max="1" width="10.5703125" style="1" bestFit="1" customWidth="1"/>
    <col min="2" max="2" width="101.140625"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3">
      <c r="A1" s="1" t="s">
        <v>108</v>
      </c>
      <c r="B1" s="1" t="str">
        <f>Info!C2</f>
        <v>ს.ს "პროკრედიტ ბანკი"</v>
      </c>
    </row>
    <row r="2" spans="1:23">
      <c r="A2" s="1" t="s">
        <v>109</v>
      </c>
      <c r="B2" s="305">
        <f>'1. key ratios'!B2</f>
        <v>45016</v>
      </c>
    </row>
    <row r="4" spans="1:23" ht="27.75" thickBot="1">
      <c r="A4" s="1" t="s">
        <v>260</v>
      </c>
      <c r="B4" s="186" t="s">
        <v>295</v>
      </c>
      <c r="V4" s="137" t="s">
        <v>87</v>
      </c>
    </row>
    <row r="5" spans="1:23">
      <c r="A5" s="52"/>
      <c r="B5" s="53"/>
      <c r="C5" s="808" t="s">
        <v>116</v>
      </c>
      <c r="D5" s="809"/>
      <c r="E5" s="809"/>
      <c r="F5" s="809"/>
      <c r="G5" s="809"/>
      <c r="H5" s="809"/>
      <c r="I5" s="809"/>
      <c r="J5" s="809"/>
      <c r="K5" s="809"/>
      <c r="L5" s="810"/>
      <c r="M5" s="808" t="s">
        <v>117</v>
      </c>
      <c r="N5" s="809"/>
      <c r="O5" s="809"/>
      <c r="P5" s="809"/>
      <c r="Q5" s="809"/>
      <c r="R5" s="809"/>
      <c r="S5" s="810"/>
      <c r="T5" s="813" t="s">
        <v>293</v>
      </c>
      <c r="U5" s="813" t="s">
        <v>292</v>
      </c>
      <c r="V5" s="811" t="s">
        <v>118</v>
      </c>
    </row>
    <row r="6" spans="1:23" s="29" customFormat="1" ht="127.5">
      <c r="A6" s="69"/>
      <c r="B6" s="113"/>
      <c r="C6" s="50" t="s">
        <v>119</v>
      </c>
      <c r="D6" s="49" t="s">
        <v>120</v>
      </c>
      <c r="E6" s="47" t="s">
        <v>121</v>
      </c>
      <c r="F6" s="47" t="s">
        <v>287</v>
      </c>
      <c r="G6" s="49" t="s">
        <v>122</v>
      </c>
      <c r="H6" s="49" t="s">
        <v>123</v>
      </c>
      <c r="I6" s="49" t="s">
        <v>124</v>
      </c>
      <c r="J6" s="49" t="s">
        <v>153</v>
      </c>
      <c r="K6" s="49" t="s">
        <v>125</v>
      </c>
      <c r="L6" s="51" t="s">
        <v>126</v>
      </c>
      <c r="M6" s="50" t="s">
        <v>127</v>
      </c>
      <c r="N6" s="49" t="s">
        <v>128</v>
      </c>
      <c r="O6" s="49" t="s">
        <v>129</v>
      </c>
      <c r="P6" s="49" t="s">
        <v>130</v>
      </c>
      <c r="Q6" s="49" t="s">
        <v>131</v>
      </c>
      <c r="R6" s="49" t="s">
        <v>132</v>
      </c>
      <c r="S6" s="51" t="s">
        <v>133</v>
      </c>
      <c r="T6" s="814"/>
      <c r="U6" s="814"/>
      <c r="V6" s="812"/>
    </row>
    <row r="7" spans="1:23">
      <c r="A7" s="94">
        <v>1</v>
      </c>
      <c r="B7" s="111" t="s">
        <v>134</v>
      </c>
      <c r="C7" s="165"/>
      <c r="D7" s="163"/>
      <c r="E7" s="163"/>
      <c r="F7" s="163"/>
      <c r="G7" s="163"/>
      <c r="H7" s="163"/>
      <c r="I7" s="163"/>
      <c r="J7" s="163"/>
      <c r="K7" s="163"/>
      <c r="L7" s="166"/>
      <c r="M7" s="165"/>
      <c r="N7" s="163"/>
      <c r="O7" s="163">
        <v>132130749.99999999</v>
      </c>
      <c r="P7" s="163"/>
      <c r="Q7" s="163"/>
      <c r="R7" s="163"/>
      <c r="S7" s="166"/>
      <c r="T7" s="183">
        <v>132130749.99999999</v>
      </c>
      <c r="U7" s="182"/>
      <c r="V7" s="167">
        <f>SUM(C7:S7)</f>
        <v>132130749.99999999</v>
      </c>
      <c r="W7" s="570"/>
    </row>
    <row r="8" spans="1:23">
      <c r="A8" s="94">
        <v>2</v>
      </c>
      <c r="B8" s="111" t="s">
        <v>135</v>
      </c>
      <c r="C8" s="165"/>
      <c r="D8" s="163">
        <v>0</v>
      </c>
      <c r="E8" s="163"/>
      <c r="F8" s="163"/>
      <c r="G8" s="163"/>
      <c r="H8" s="163"/>
      <c r="I8" s="163"/>
      <c r="J8" s="163"/>
      <c r="K8" s="163"/>
      <c r="L8" s="166"/>
      <c r="M8" s="165"/>
      <c r="N8" s="163"/>
      <c r="O8" s="163">
        <v>0</v>
      </c>
      <c r="P8" s="163"/>
      <c r="Q8" s="163"/>
      <c r="R8" s="163"/>
      <c r="S8" s="166"/>
      <c r="T8" s="183">
        <v>0</v>
      </c>
      <c r="U8" s="182"/>
      <c r="V8" s="167">
        <f t="shared" ref="V8:V20" si="0">SUM(C8:S8)</f>
        <v>0</v>
      </c>
      <c r="W8" s="570"/>
    </row>
    <row r="9" spans="1:23">
      <c r="A9" s="94">
        <v>3</v>
      </c>
      <c r="B9" s="111" t="s">
        <v>136</v>
      </c>
      <c r="C9" s="165"/>
      <c r="D9" s="163">
        <v>0</v>
      </c>
      <c r="E9" s="163"/>
      <c r="F9" s="163"/>
      <c r="G9" s="163"/>
      <c r="H9" s="163"/>
      <c r="I9" s="163"/>
      <c r="J9" s="163"/>
      <c r="K9" s="163"/>
      <c r="L9" s="166"/>
      <c r="M9" s="165"/>
      <c r="N9" s="163"/>
      <c r="O9" s="163">
        <v>0</v>
      </c>
      <c r="P9" s="163"/>
      <c r="Q9" s="163"/>
      <c r="R9" s="163"/>
      <c r="S9" s="166"/>
      <c r="T9" s="183">
        <v>0</v>
      </c>
      <c r="U9" s="182"/>
      <c r="V9" s="167">
        <f>SUM(C9:S9)</f>
        <v>0</v>
      </c>
      <c r="W9" s="570"/>
    </row>
    <row r="10" spans="1:23">
      <c r="A10" s="94">
        <v>4</v>
      </c>
      <c r="B10" s="111" t="s">
        <v>137</v>
      </c>
      <c r="C10" s="165"/>
      <c r="D10" s="163">
        <v>0</v>
      </c>
      <c r="E10" s="163"/>
      <c r="F10" s="163"/>
      <c r="G10" s="163"/>
      <c r="H10" s="163"/>
      <c r="I10" s="163"/>
      <c r="J10" s="163"/>
      <c r="K10" s="163"/>
      <c r="L10" s="166"/>
      <c r="M10" s="165"/>
      <c r="N10" s="163"/>
      <c r="O10" s="163">
        <v>0</v>
      </c>
      <c r="P10" s="163"/>
      <c r="Q10" s="163"/>
      <c r="R10" s="163"/>
      <c r="S10" s="166"/>
      <c r="T10" s="183">
        <v>0</v>
      </c>
      <c r="U10" s="182"/>
      <c r="V10" s="167">
        <f t="shared" si="0"/>
        <v>0</v>
      </c>
      <c r="W10" s="570"/>
    </row>
    <row r="11" spans="1:23">
      <c r="A11" s="94">
        <v>5</v>
      </c>
      <c r="B11" s="111" t="s">
        <v>944</v>
      </c>
      <c r="C11" s="165"/>
      <c r="D11" s="163">
        <v>0</v>
      </c>
      <c r="E11" s="163"/>
      <c r="F11" s="163"/>
      <c r="G11" s="163"/>
      <c r="H11" s="163"/>
      <c r="I11" s="163"/>
      <c r="J11" s="163"/>
      <c r="K11" s="163"/>
      <c r="L11" s="166"/>
      <c r="M11" s="165"/>
      <c r="N11" s="163"/>
      <c r="O11" s="163">
        <v>0</v>
      </c>
      <c r="P11" s="163"/>
      <c r="Q11" s="163"/>
      <c r="R11" s="163"/>
      <c r="S11" s="166"/>
      <c r="T11" s="183">
        <v>0</v>
      </c>
      <c r="U11" s="182"/>
      <c r="V11" s="167">
        <f t="shared" si="0"/>
        <v>0</v>
      </c>
      <c r="W11" s="570"/>
    </row>
    <row r="12" spans="1:23">
      <c r="A12" s="94">
        <v>6</v>
      </c>
      <c r="B12" s="111" t="s">
        <v>138</v>
      </c>
      <c r="C12" s="165"/>
      <c r="D12" s="163">
        <v>0</v>
      </c>
      <c r="E12" s="163"/>
      <c r="F12" s="163"/>
      <c r="G12" s="163"/>
      <c r="H12" s="163"/>
      <c r="I12" s="163"/>
      <c r="J12" s="163"/>
      <c r="K12" s="163"/>
      <c r="L12" s="166"/>
      <c r="M12" s="165"/>
      <c r="N12" s="163"/>
      <c r="O12" s="163">
        <v>0</v>
      </c>
      <c r="P12" s="163"/>
      <c r="Q12" s="163"/>
      <c r="R12" s="163"/>
      <c r="S12" s="166"/>
      <c r="T12" s="183">
        <v>0</v>
      </c>
      <c r="U12" s="182"/>
      <c r="V12" s="167">
        <f t="shared" si="0"/>
        <v>0</v>
      </c>
      <c r="W12" s="570"/>
    </row>
    <row r="13" spans="1:23">
      <c r="A13" s="94">
        <v>7</v>
      </c>
      <c r="B13" s="111" t="s">
        <v>71</v>
      </c>
      <c r="C13" s="165"/>
      <c r="D13" s="163">
        <v>3209860.1711999997</v>
      </c>
      <c r="E13" s="163"/>
      <c r="F13" s="163"/>
      <c r="G13" s="163"/>
      <c r="H13" s="163"/>
      <c r="I13" s="163"/>
      <c r="J13" s="163"/>
      <c r="K13" s="163"/>
      <c r="L13" s="166"/>
      <c r="M13" s="165"/>
      <c r="N13" s="163"/>
      <c r="O13" s="163">
        <v>67898749.659199998</v>
      </c>
      <c r="P13" s="163"/>
      <c r="Q13" s="163"/>
      <c r="R13" s="163"/>
      <c r="S13" s="166"/>
      <c r="T13" s="183">
        <v>70285038.175999999</v>
      </c>
      <c r="U13" s="182">
        <v>823571.6544</v>
      </c>
      <c r="V13" s="167">
        <f t="shared" si="0"/>
        <v>71108609.83039999</v>
      </c>
      <c r="W13" s="570"/>
    </row>
    <row r="14" spans="1:23">
      <c r="A14" s="94">
        <v>8</v>
      </c>
      <c r="B14" s="111" t="s">
        <v>72</v>
      </c>
      <c r="C14" s="165"/>
      <c r="D14" s="163">
        <v>630783.11220000009</v>
      </c>
      <c r="E14" s="163"/>
      <c r="F14" s="163"/>
      <c r="G14" s="163"/>
      <c r="H14" s="163"/>
      <c r="I14" s="163"/>
      <c r="J14" s="163"/>
      <c r="K14" s="163"/>
      <c r="L14" s="166"/>
      <c r="M14" s="165"/>
      <c r="N14" s="163"/>
      <c r="O14" s="163">
        <v>4357029.7329000002</v>
      </c>
      <c r="P14" s="163"/>
      <c r="Q14" s="163"/>
      <c r="R14" s="163"/>
      <c r="S14" s="166"/>
      <c r="T14" s="183">
        <v>4987812.8451000005</v>
      </c>
      <c r="U14" s="182"/>
      <c r="V14" s="167">
        <f t="shared" si="0"/>
        <v>4987812.8451000005</v>
      </c>
      <c r="W14" s="570"/>
    </row>
    <row r="15" spans="1:23">
      <c r="A15" s="94">
        <v>9</v>
      </c>
      <c r="B15" s="111" t="s">
        <v>945</v>
      </c>
      <c r="C15" s="165"/>
      <c r="D15" s="163">
        <v>0</v>
      </c>
      <c r="E15" s="163"/>
      <c r="F15" s="163"/>
      <c r="G15" s="163"/>
      <c r="H15" s="163"/>
      <c r="I15" s="163"/>
      <c r="J15" s="163"/>
      <c r="K15" s="163"/>
      <c r="L15" s="166"/>
      <c r="M15" s="165"/>
      <c r="N15" s="163"/>
      <c r="O15" s="163">
        <v>0</v>
      </c>
      <c r="P15" s="163"/>
      <c r="Q15" s="163"/>
      <c r="R15" s="163"/>
      <c r="S15" s="166"/>
      <c r="T15" s="183">
        <v>0</v>
      </c>
      <c r="U15" s="182"/>
      <c r="V15" s="167">
        <f t="shared" si="0"/>
        <v>0</v>
      </c>
      <c r="W15" s="570"/>
    </row>
    <row r="16" spans="1:23">
      <c r="A16" s="94">
        <v>10</v>
      </c>
      <c r="B16" s="111" t="s">
        <v>67</v>
      </c>
      <c r="C16" s="165"/>
      <c r="D16" s="163">
        <v>0</v>
      </c>
      <c r="E16" s="163"/>
      <c r="F16" s="163"/>
      <c r="G16" s="163"/>
      <c r="H16" s="163"/>
      <c r="I16" s="163"/>
      <c r="J16" s="163"/>
      <c r="K16" s="163"/>
      <c r="L16" s="166"/>
      <c r="M16" s="165"/>
      <c r="N16" s="163"/>
      <c r="O16" s="163">
        <v>556222.57050000003</v>
      </c>
      <c r="P16" s="163"/>
      <c r="Q16" s="163"/>
      <c r="R16" s="163"/>
      <c r="S16" s="166"/>
      <c r="T16" s="183">
        <v>556222.57050000003</v>
      </c>
      <c r="U16" s="182"/>
      <c r="V16" s="167">
        <f t="shared" si="0"/>
        <v>556222.57050000003</v>
      </c>
      <c r="W16" s="570"/>
    </row>
    <row r="17" spans="1:23">
      <c r="A17" s="94">
        <v>11</v>
      </c>
      <c r="B17" s="111" t="s">
        <v>68</v>
      </c>
      <c r="C17" s="165"/>
      <c r="D17" s="163">
        <v>0</v>
      </c>
      <c r="E17" s="163"/>
      <c r="F17" s="163"/>
      <c r="G17" s="163"/>
      <c r="H17" s="163"/>
      <c r="I17" s="163"/>
      <c r="J17" s="163"/>
      <c r="K17" s="163"/>
      <c r="L17" s="166"/>
      <c r="M17" s="165"/>
      <c r="N17" s="163"/>
      <c r="O17" s="163">
        <v>0</v>
      </c>
      <c r="P17" s="163"/>
      <c r="Q17" s="163"/>
      <c r="R17" s="163"/>
      <c r="S17" s="166"/>
      <c r="T17" s="183">
        <v>0</v>
      </c>
      <c r="U17" s="182"/>
      <c r="V17" s="167">
        <f t="shared" si="0"/>
        <v>0</v>
      </c>
      <c r="W17" s="570"/>
    </row>
    <row r="18" spans="1:23">
      <c r="A18" s="94">
        <v>12</v>
      </c>
      <c r="B18" s="111" t="s">
        <v>69</v>
      </c>
      <c r="C18" s="165"/>
      <c r="D18" s="163">
        <v>0</v>
      </c>
      <c r="E18" s="163"/>
      <c r="F18" s="163"/>
      <c r="G18" s="163"/>
      <c r="H18" s="163"/>
      <c r="I18" s="163"/>
      <c r="J18" s="163"/>
      <c r="K18" s="163"/>
      <c r="L18" s="166"/>
      <c r="M18" s="165"/>
      <c r="N18" s="163"/>
      <c r="O18" s="163">
        <v>0</v>
      </c>
      <c r="P18" s="163"/>
      <c r="Q18" s="163"/>
      <c r="R18" s="163"/>
      <c r="S18" s="166"/>
      <c r="T18" s="183">
        <v>0</v>
      </c>
      <c r="U18" s="182"/>
      <c r="V18" s="167">
        <f t="shared" si="0"/>
        <v>0</v>
      </c>
      <c r="W18" s="570"/>
    </row>
    <row r="19" spans="1:23">
      <c r="A19" s="94">
        <v>13</v>
      </c>
      <c r="B19" s="111" t="s">
        <v>70</v>
      </c>
      <c r="C19" s="165"/>
      <c r="D19" s="163">
        <v>0</v>
      </c>
      <c r="E19" s="163"/>
      <c r="F19" s="163"/>
      <c r="G19" s="163"/>
      <c r="H19" s="163"/>
      <c r="I19" s="163"/>
      <c r="J19" s="163"/>
      <c r="K19" s="163"/>
      <c r="L19" s="166"/>
      <c r="M19" s="165"/>
      <c r="N19" s="163"/>
      <c r="O19" s="163">
        <v>0</v>
      </c>
      <c r="P19" s="163"/>
      <c r="Q19" s="163"/>
      <c r="R19" s="163"/>
      <c r="S19" s="166"/>
      <c r="T19" s="183">
        <v>0</v>
      </c>
      <c r="U19" s="182"/>
      <c r="V19" s="167">
        <f t="shared" si="0"/>
        <v>0</v>
      </c>
      <c r="W19" s="570"/>
    </row>
    <row r="20" spans="1:23">
      <c r="A20" s="94">
        <v>14</v>
      </c>
      <c r="B20" s="111" t="s">
        <v>154</v>
      </c>
      <c r="C20" s="165"/>
      <c r="D20" s="163">
        <v>0</v>
      </c>
      <c r="E20" s="163"/>
      <c r="F20" s="163"/>
      <c r="G20" s="163"/>
      <c r="H20" s="163"/>
      <c r="I20" s="163"/>
      <c r="J20" s="163"/>
      <c r="K20" s="163"/>
      <c r="L20" s="166"/>
      <c r="M20" s="165"/>
      <c r="N20" s="163"/>
      <c r="O20" s="163">
        <v>0</v>
      </c>
      <c r="P20" s="163"/>
      <c r="Q20" s="163"/>
      <c r="R20" s="163"/>
      <c r="S20" s="166"/>
      <c r="T20" s="183">
        <v>0</v>
      </c>
      <c r="U20" s="182"/>
      <c r="V20" s="167">
        <f t="shared" si="0"/>
        <v>0</v>
      </c>
      <c r="W20" s="570"/>
    </row>
    <row r="21" spans="1:23" ht="13.5" thickBot="1">
      <c r="A21" s="54"/>
      <c r="B21" s="55" t="s">
        <v>66</v>
      </c>
      <c r="C21" s="168">
        <f>SUM(C7:C20)</f>
        <v>0</v>
      </c>
      <c r="D21" s="164">
        <f t="shared" ref="D21:V21" si="1">SUM(D7:D20)</f>
        <v>3840643.2834000001</v>
      </c>
      <c r="E21" s="164">
        <f t="shared" si="1"/>
        <v>0</v>
      </c>
      <c r="F21" s="164">
        <f t="shared" si="1"/>
        <v>0</v>
      </c>
      <c r="G21" s="164">
        <f t="shared" si="1"/>
        <v>0</v>
      </c>
      <c r="H21" s="164">
        <f t="shared" si="1"/>
        <v>0</v>
      </c>
      <c r="I21" s="164">
        <f t="shared" si="1"/>
        <v>0</v>
      </c>
      <c r="J21" s="164">
        <f t="shared" si="1"/>
        <v>0</v>
      </c>
      <c r="K21" s="164">
        <f t="shared" si="1"/>
        <v>0</v>
      </c>
      <c r="L21" s="169">
        <f t="shared" si="1"/>
        <v>0</v>
      </c>
      <c r="M21" s="168">
        <f t="shared" si="1"/>
        <v>0</v>
      </c>
      <c r="N21" s="164">
        <f t="shared" si="1"/>
        <v>0</v>
      </c>
      <c r="O21" s="164">
        <f t="shared" si="1"/>
        <v>204942751.96259996</v>
      </c>
      <c r="P21" s="164">
        <f t="shared" si="1"/>
        <v>0</v>
      </c>
      <c r="Q21" s="164">
        <f t="shared" si="1"/>
        <v>0</v>
      </c>
      <c r="R21" s="164">
        <f t="shared" si="1"/>
        <v>0</v>
      </c>
      <c r="S21" s="169">
        <f t="shared" si="1"/>
        <v>0</v>
      </c>
      <c r="T21" s="169">
        <f>SUM(T7:T20)</f>
        <v>207959823.59159997</v>
      </c>
      <c r="U21" s="169">
        <f t="shared" si="1"/>
        <v>823571.6544</v>
      </c>
      <c r="V21" s="170">
        <f t="shared" si="1"/>
        <v>208783395.24599996</v>
      </c>
      <c r="W21" s="570"/>
    </row>
    <row r="22" spans="1:23">
      <c r="C22" s="568"/>
      <c r="D22" s="568"/>
      <c r="E22" s="568"/>
      <c r="F22" s="568"/>
      <c r="G22" s="568"/>
      <c r="H22" s="568"/>
      <c r="I22" s="568"/>
      <c r="J22" s="568"/>
      <c r="K22" s="568"/>
      <c r="L22" s="568"/>
      <c r="M22" s="568"/>
      <c r="N22" s="568"/>
      <c r="O22" s="568"/>
      <c r="P22" s="568"/>
      <c r="Q22" s="568"/>
      <c r="R22" s="568"/>
      <c r="S22" s="568"/>
      <c r="T22" s="568"/>
      <c r="U22" s="568"/>
      <c r="V22" s="568"/>
      <c r="W22" s="570"/>
    </row>
    <row r="24" spans="1:23">
      <c r="C24" s="32"/>
      <c r="D24" s="32"/>
      <c r="E24" s="32"/>
    </row>
    <row r="25" spans="1:23">
      <c r="A25" s="28"/>
      <c r="B25" s="28"/>
      <c r="D25" s="32"/>
      <c r="E25" s="32"/>
    </row>
    <row r="26" spans="1:23">
      <c r="A26" s="28"/>
      <c r="B26" s="48"/>
      <c r="D26" s="32"/>
      <c r="E26" s="32"/>
    </row>
    <row r="27" spans="1:23">
      <c r="A27" s="28"/>
      <c r="B27" s="28"/>
      <c r="D27" s="32"/>
      <c r="E27" s="32"/>
    </row>
    <row r="28" spans="1:23">
      <c r="A28" s="28"/>
      <c r="B28" s="48"/>
      <c r="D28" s="32"/>
      <c r="E28" s="3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zoomScaleNormal="100" workbookViewId="0">
      <pane xSplit="1" ySplit="7" topLeftCell="B8" activePane="bottomRight" state="frozen"/>
      <selection activeCell="C29" sqref="C29"/>
      <selection pane="topRight" activeCell="C29" sqref="C29"/>
      <selection pane="bottomLeft" activeCell="C29" sqref="C29"/>
      <selection pane="bottomRight" activeCell="H8" sqref="H8:H21"/>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21.28515625" style="1" customWidth="1"/>
    <col min="7" max="7" width="22.85546875" style="1" customWidth="1"/>
    <col min="8" max="8" width="15.28515625" style="1" customWidth="1"/>
    <col min="9" max="9" width="9.85546875" style="6" bestFit="1" customWidth="1"/>
    <col min="10" max="16384" width="9.140625" style="6"/>
  </cols>
  <sheetData>
    <row r="1" spans="1:9">
      <c r="A1" s="1" t="s">
        <v>108</v>
      </c>
      <c r="B1" s="1" t="str">
        <f>Info!C2</f>
        <v>ს.ს "პროკრედიტ ბანკი"</v>
      </c>
    </row>
    <row r="2" spans="1:9">
      <c r="A2" s="1" t="s">
        <v>109</v>
      </c>
      <c r="B2" s="305">
        <f>'1. key ratios'!B2</f>
        <v>45016</v>
      </c>
    </row>
    <row r="4" spans="1:9" ht="13.5" thickBot="1">
      <c r="A4" s="1" t="s">
        <v>261</v>
      </c>
      <c r="B4" s="21" t="s">
        <v>296</v>
      </c>
    </row>
    <row r="5" spans="1:9">
      <c r="A5" s="52"/>
      <c r="B5" s="92"/>
      <c r="C5" s="96" t="s">
        <v>0</v>
      </c>
      <c r="D5" s="96" t="s">
        <v>1</v>
      </c>
      <c r="E5" s="96" t="s">
        <v>2</v>
      </c>
      <c r="F5" s="96" t="s">
        <v>3</v>
      </c>
      <c r="G5" s="181" t="s">
        <v>4</v>
      </c>
      <c r="H5" s="97" t="s">
        <v>5</v>
      </c>
      <c r="I5" s="16"/>
    </row>
    <row r="6" spans="1:9" ht="15" customHeight="1">
      <c r="A6" s="91"/>
      <c r="B6" s="14"/>
      <c r="C6" s="806" t="s">
        <v>288</v>
      </c>
      <c r="D6" s="817" t="s">
        <v>309</v>
      </c>
      <c r="E6" s="818"/>
      <c r="F6" s="806" t="s">
        <v>315</v>
      </c>
      <c r="G6" s="806" t="s">
        <v>316</v>
      </c>
      <c r="H6" s="815" t="s">
        <v>290</v>
      </c>
      <c r="I6" s="16"/>
    </row>
    <row r="7" spans="1:9" ht="63.75">
      <c r="A7" s="91"/>
      <c r="B7" s="14"/>
      <c r="C7" s="807"/>
      <c r="D7" s="184" t="s">
        <v>291</v>
      </c>
      <c r="E7" s="184" t="s">
        <v>289</v>
      </c>
      <c r="F7" s="807"/>
      <c r="G7" s="807"/>
      <c r="H7" s="816"/>
      <c r="I7" s="16"/>
    </row>
    <row r="8" spans="1:9">
      <c r="A8" s="44">
        <v>1</v>
      </c>
      <c r="B8" s="111" t="s">
        <v>134</v>
      </c>
      <c r="C8" s="704">
        <v>325249092.30982798</v>
      </c>
      <c r="D8" s="704"/>
      <c r="E8" s="704"/>
      <c r="F8" s="704">
        <v>195324914.90982801</v>
      </c>
      <c r="G8" s="705">
        <v>63194164.909828022</v>
      </c>
      <c r="H8" s="187">
        <f>IFERROR(G8/(C8+E8),"")</f>
        <v>0.19429466954401242</v>
      </c>
      <c r="I8" s="570"/>
    </row>
    <row r="9" spans="1:9" ht="15" customHeight="1">
      <c r="A9" s="44">
        <v>2</v>
      </c>
      <c r="B9" s="111" t="s">
        <v>135</v>
      </c>
      <c r="C9" s="704">
        <v>0</v>
      </c>
      <c r="D9" s="704"/>
      <c r="E9" s="704"/>
      <c r="F9" s="704">
        <v>0</v>
      </c>
      <c r="G9" s="705">
        <v>0</v>
      </c>
      <c r="H9" s="187" t="str">
        <f t="shared" ref="H9:H21" si="0">IFERROR(G9/(C9+E9),"")</f>
        <v/>
      </c>
    </row>
    <row r="10" spans="1:9">
      <c r="A10" s="44">
        <v>3</v>
      </c>
      <c r="B10" s="111" t="s">
        <v>136</v>
      </c>
      <c r="C10" s="704">
        <v>0</v>
      </c>
      <c r="D10" s="704"/>
      <c r="E10" s="704"/>
      <c r="F10" s="704">
        <v>0</v>
      </c>
      <c r="G10" s="705">
        <v>0</v>
      </c>
      <c r="H10" s="187" t="str">
        <f t="shared" si="0"/>
        <v/>
      </c>
    </row>
    <row r="11" spans="1:9">
      <c r="A11" s="44">
        <v>4</v>
      </c>
      <c r="B11" s="111" t="s">
        <v>137</v>
      </c>
      <c r="C11" s="704">
        <v>0</v>
      </c>
      <c r="D11" s="704"/>
      <c r="E11" s="704"/>
      <c r="F11" s="704">
        <v>0</v>
      </c>
      <c r="G11" s="705">
        <v>0</v>
      </c>
      <c r="H11" s="187" t="str">
        <f t="shared" si="0"/>
        <v/>
      </c>
    </row>
    <row r="12" spans="1:9">
      <c r="A12" s="44">
        <v>5</v>
      </c>
      <c r="B12" s="111" t="s">
        <v>944</v>
      </c>
      <c r="C12" s="704">
        <v>0</v>
      </c>
      <c r="D12" s="704"/>
      <c r="E12" s="704"/>
      <c r="F12" s="704">
        <v>0</v>
      </c>
      <c r="G12" s="705">
        <v>0</v>
      </c>
      <c r="H12" s="187" t="str">
        <f t="shared" si="0"/>
        <v/>
      </c>
    </row>
    <row r="13" spans="1:9">
      <c r="A13" s="44">
        <v>6</v>
      </c>
      <c r="B13" s="111" t="s">
        <v>138</v>
      </c>
      <c r="C13" s="704">
        <v>71772931.675293341</v>
      </c>
      <c r="D13" s="704"/>
      <c r="E13" s="704"/>
      <c r="F13" s="704">
        <v>15322564.944542725</v>
      </c>
      <c r="G13" s="705">
        <v>15322564.944542725</v>
      </c>
      <c r="H13" s="187">
        <f t="shared" si="0"/>
        <v>0.21348668065926679</v>
      </c>
    </row>
    <row r="14" spans="1:9">
      <c r="A14" s="44">
        <v>7</v>
      </c>
      <c r="B14" s="111" t="s">
        <v>71</v>
      </c>
      <c r="C14" s="704">
        <v>732400427.17780006</v>
      </c>
      <c r="D14" s="704">
        <v>136438000.55739999</v>
      </c>
      <c r="E14" s="704">
        <v>70719402.549830005</v>
      </c>
      <c r="F14" s="704">
        <v>803119829.72763002</v>
      </c>
      <c r="G14" s="705">
        <v>732011219.89723003</v>
      </c>
      <c r="H14" s="187">
        <f t="shared" si="0"/>
        <v>0.91145952671282471</v>
      </c>
    </row>
    <row r="15" spans="1:9">
      <c r="A15" s="44">
        <v>8</v>
      </c>
      <c r="B15" s="111" t="s">
        <v>72</v>
      </c>
      <c r="C15" s="704">
        <v>265495657.04449999</v>
      </c>
      <c r="D15" s="704"/>
      <c r="E15" s="704"/>
      <c r="F15" s="704">
        <v>199121742.78337499</v>
      </c>
      <c r="G15" s="705">
        <v>194133929.93827498</v>
      </c>
      <c r="H15" s="187">
        <f t="shared" si="0"/>
        <v>0.731213203633444</v>
      </c>
    </row>
    <row r="16" spans="1:9">
      <c r="A16" s="44">
        <v>9</v>
      </c>
      <c r="B16" s="111" t="s">
        <v>945</v>
      </c>
      <c r="C16" s="704">
        <v>89664234.045699999</v>
      </c>
      <c r="D16" s="704"/>
      <c r="E16" s="704"/>
      <c r="F16" s="704">
        <v>31382481.915994998</v>
      </c>
      <c r="G16" s="705">
        <v>31382481.915994998</v>
      </c>
      <c r="H16" s="187">
        <f t="shared" si="0"/>
        <v>0.35</v>
      </c>
    </row>
    <row r="17" spans="1:8">
      <c r="A17" s="44">
        <v>10</v>
      </c>
      <c r="B17" s="111" t="s">
        <v>67</v>
      </c>
      <c r="C17" s="704">
        <v>3788175.3854</v>
      </c>
      <c r="D17" s="704"/>
      <c r="E17" s="704"/>
      <c r="F17" s="704">
        <v>3898322.1896500001</v>
      </c>
      <c r="G17" s="705">
        <v>3342099.6191500002</v>
      </c>
      <c r="H17" s="187">
        <f t="shared" si="0"/>
        <v>0.88224521811497436</v>
      </c>
    </row>
    <row r="18" spans="1:8">
      <c r="A18" s="44">
        <v>11</v>
      </c>
      <c r="B18" s="111" t="s">
        <v>68</v>
      </c>
      <c r="C18" s="704">
        <v>4336912.75</v>
      </c>
      <c r="D18" s="704"/>
      <c r="E18" s="704"/>
      <c r="F18" s="704">
        <v>10842281.875</v>
      </c>
      <c r="G18" s="705">
        <v>10842281.875</v>
      </c>
      <c r="H18" s="187">
        <f t="shared" si="0"/>
        <v>2.5</v>
      </c>
    </row>
    <row r="19" spans="1:8">
      <c r="A19" s="44">
        <v>12</v>
      </c>
      <c r="B19" s="111" t="s">
        <v>69</v>
      </c>
      <c r="C19" s="704">
        <v>0</v>
      </c>
      <c r="D19" s="704"/>
      <c r="E19" s="704"/>
      <c r="F19" s="704">
        <v>0</v>
      </c>
      <c r="G19" s="705">
        <v>0</v>
      </c>
      <c r="H19" s="187" t="str">
        <f t="shared" si="0"/>
        <v/>
      </c>
    </row>
    <row r="20" spans="1:8">
      <c r="A20" s="44">
        <v>13</v>
      </c>
      <c r="B20" s="111" t="s">
        <v>70</v>
      </c>
      <c r="C20" s="704">
        <v>0</v>
      </c>
      <c r="D20" s="704"/>
      <c r="E20" s="704"/>
      <c r="F20" s="704">
        <v>0</v>
      </c>
      <c r="G20" s="705">
        <v>0</v>
      </c>
      <c r="H20" s="187" t="str">
        <f t="shared" si="0"/>
        <v/>
      </c>
    </row>
    <row r="21" spans="1:8">
      <c r="A21" s="44">
        <v>14</v>
      </c>
      <c r="B21" s="111" t="s">
        <v>154</v>
      </c>
      <c r="C21" s="704">
        <v>92018850.035450071</v>
      </c>
      <c r="D21" s="704"/>
      <c r="E21" s="704"/>
      <c r="F21" s="704">
        <v>50734412.335450053</v>
      </c>
      <c r="G21" s="705">
        <v>50734412.335450053</v>
      </c>
      <c r="H21" s="187">
        <f t="shared" si="0"/>
        <v>0.55134803701529334</v>
      </c>
    </row>
    <row r="22" spans="1:8" ht="13.5" thickBot="1">
      <c r="A22" s="93"/>
      <c r="B22" s="98" t="s">
        <v>66</v>
      </c>
      <c r="C22" s="164">
        <f>SUM(C8:C21)</f>
        <v>1584726280.4239714</v>
      </c>
      <c r="D22" s="164">
        <f>SUM(D8:D21)</f>
        <v>136438000.55739999</v>
      </c>
      <c r="E22" s="164">
        <f>SUM(E8:E21)</f>
        <v>70719402.549830005</v>
      </c>
      <c r="F22" s="164">
        <f>SUM(F8:F21)</f>
        <v>1309746550.6814709</v>
      </c>
      <c r="G22" s="164">
        <f>SUM(G8:G21)</f>
        <v>1100963155.4354708</v>
      </c>
      <c r="H22" s="188">
        <f>G22/(C22+E22)</f>
        <v>0.66505543900282371</v>
      </c>
    </row>
    <row r="23" spans="1:8">
      <c r="C23" s="571"/>
      <c r="D23" s="572"/>
      <c r="E23" s="572"/>
      <c r="F23" s="571"/>
      <c r="G23" s="571"/>
    </row>
    <row r="24" spans="1:8">
      <c r="C24" s="572"/>
      <c r="D24" s="572"/>
      <c r="E24" s="572"/>
      <c r="F24" s="571"/>
      <c r="G24" s="571"/>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90" zoomScaleNormal="90" workbookViewId="0">
      <pane xSplit="2" ySplit="6" topLeftCell="C7" activePane="bottomRight" state="frozen"/>
      <selection activeCell="C29" sqref="C29"/>
      <selection pane="topRight" activeCell="C29" sqref="C29"/>
      <selection pane="bottomLeft" activeCell="C29" sqref="C29"/>
      <selection pane="bottomRight" activeCell="F23" sqref="F23:K25"/>
    </sheetView>
  </sheetViews>
  <sheetFormatPr defaultColWidth="9.140625" defaultRowHeight="12.75"/>
  <cols>
    <col min="1" max="1" width="10.5703125" style="1" bestFit="1" customWidth="1"/>
    <col min="2" max="2" width="104.140625" style="1" customWidth="1"/>
    <col min="3" max="3" width="12.7109375" style="1" customWidth="1"/>
    <col min="4" max="5" width="13.5703125" style="1" bestFit="1" customWidth="1"/>
    <col min="6" max="11" width="12.7109375" style="1" customWidth="1"/>
    <col min="12" max="16384" width="9.140625" style="1"/>
  </cols>
  <sheetData>
    <row r="1" spans="1:11">
      <c r="A1" s="1" t="s">
        <v>108</v>
      </c>
      <c r="B1" s="1" t="str">
        <f>Info!C2</f>
        <v>ს.ს "პროკრედიტ ბანკი"</v>
      </c>
    </row>
    <row r="2" spans="1:11">
      <c r="A2" s="1" t="s">
        <v>109</v>
      </c>
      <c r="B2" s="305">
        <f>'1. key ratios'!B2</f>
        <v>45016</v>
      </c>
    </row>
    <row r="4" spans="1:11" ht="13.5" thickBot="1">
      <c r="A4" s="1" t="s">
        <v>352</v>
      </c>
      <c r="B4" s="21" t="s">
        <v>351</v>
      </c>
    </row>
    <row r="5" spans="1:11" ht="30" customHeight="1">
      <c r="A5" s="822"/>
      <c r="B5" s="823"/>
      <c r="C5" s="820" t="s">
        <v>384</v>
      </c>
      <c r="D5" s="820"/>
      <c r="E5" s="820"/>
      <c r="F5" s="820" t="s">
        <v>385</v>
      </c>
      <c r="G5" s="820"/>
      <c r="H5" s="820"/>
      <c r="I5" s="820" t="s">
        <v>386</v>
      </c>
      <c r="J5" s="820"/>
      <c r="K5" s="821"/>
    </row>
    <row r="6" spans="1:11">
      <c r="A6" s="206"/>
      <c r="B6" s="630"/>
      <c r="C6" s="631" t="s">
        <v>26</v>
      </c>
      <c r="D6" s="631" t="s">
        <v>90</v>
      </c>
      <c r="E6" s="631" t="s">
        <v>66</v>
      </c>
      <c r="F6" s="631" t="s">
        <v>26</v>
      </c>
      <c r="G6" s="631" t="s">
        <v>90</v>
      </c>
      <c r="H6" s="631" t="s">
        <v>66</v>
      </c>
      <c r="I6" s="631" t="s">
        <v>26</v>
      </c>
      <c r="J6" s="631" t="s">
        <v>90</v>
      </c>
      <c r="K6" s="632" t="s">
        <v>66</v>
      </c>
    </row>
    <row r="7" spans="1:11">
      <c r="A7" s="207" t="s">
        <v>322</v>
      </c>
      <c r="B7" s="627"/>
      <c r="C7" s="627"/>
      <c r="D7" s="627"/>
      <c r="E7" s="627"/>
      <c r="F7" s="627"/>
      <c r="G7" s="627"/>
      <c r="H7" s="627"/>
      <c r="I7" s="627"/>
      <c r="J7" s="627"/>
      <c r="K7" s="208"/>
    </row>
    <row r="8" spans="1:11">
      <c r="A8" s="205">
        <v>1</v>
      </c>
      <c r="B8" s="195" t="s">
        <v>322</v>
      </c>
      <c r="C8" s="193"/>
      <c r="D8" s="193"/>
      <c r="E8" s="193"/>
      <c r="F8" s="708">
        <v>172265262.87566677</v>
      </c>
      <c r="G8" s="708">
        <v>322214795.08995664</v>
      </c>
      <c r="H8" s="708">
        <v>494480057.96562338</v>
      </c>
      <c r="I8" s="708">
        <v>151211963.59833342</v>
      </c>
      <c r="J8" s="708">
        <v>221492161.13551223</v>
      </c>
      <c r="K8" s="729">
        <f>SUM(I8:J8)</f>
        <v>372704124.73384565</v>
      </c>
    </row>
    <row r="9" spans="1:11">
      <c r="A9" s="207" t="s">
        <v>323</v>
      </c>
      <c r="B9" s="627"/>
      <c r="C9" s="627"/>
      <c r="D9" s="627"/>
      <c r="E9" s="627"/>
      <c r="F9" s="709"/>
      <c r="G9" s="709"/>
      <c r="H9" s="709"/>
      <c r="I9" s="709"/>
      <c r="J9" s="709"/>
      <c r="K9" s="730"/>
    </row>
    <row r="10" spans="1:11">
      <c r="A10" s="633">
        <v>2</v>
      </c>
      <c r="B10" s="621" t="s">
        <v>324</v>
      </c>
      <c r="C10" s="706">
        <v>43795964.078555562</v>
      </c>
      <c r="D10" s="706">
        <v>389514296.3327111</v>
      </c>
      <c r="E10" s="706">
        <v>433310260.41126668</v>
      </c>
      <c r="F10" s="710">
        <v>9857493.3829233367</v>
      </c>
      <c r="G10" s="710">
        <v>71815929.144648746</v>
      </c>
      <c r="H10" s="706">
        <v>81673422.52757208</v>
      </c>
      <c r="I10" s="710">
        <v>2077724.3225055556</v>
      </c>
      <c r="J10" s="710">
        <v>16140900.127151448</v>
      </c>
      <c r="K10" s="731">
        <f t="shared" ref="K10:K15" si="0">SUM(I10:J10)</f>
        <v>18218624.449657004</v>
      </c>
    </row>
    <row r="11" spans="1:11">
      <c r="A11" s="633">
        <v>3</v>
      </c>
      <c r="B11" s="621" t="s">
        <v>325</v>
      </c>
      <c r="C11" s="706">
        <v>238562070.98455545</v>
      </c>
      <c r="D11" s="706">
        <v>681288075.09763491</v>
      </c>
      <c r="E11" s="706">
        <v>919850146.08219039</v>
      </c>
      <c r="F11" s="710">
        <v>68675880.510570824</v>
      </c>
      <c r="G11" s="710">
        <v>91098788.573202595</v>
      </c>
      <c r="H11" s="706">
        <v>159774669.08377343</v>
      </c>
      <c r="I11" s="710">
        <v>60037235.905228652</v>
      </c>
      <c r="J11" s="710">
        <v>83819261.492628619</v>
      </c>
      <c r="K11" s="731">
        <f t="shared" si="0"/>
        <v>143856497.39785728</v>
      </c>
    </row>
    <row r="12" spans="1:11">
      <c r="A12" s="633">
        <v>4</v>
      </c>
      <c r="B12" s="621" t="s">
        <v>326</v>
      </c>
      <c r="C12" s="706">
        <v>0</v>
      </c>
      <c r="D12" s="706">
        <v>0</v>
      </c>
      <c r="E12" s="706">
        <v>0</v>
      </c>
      <c r="F12" s="710">
        <v>0</v>
      </c>
      <c r="G12" s="710">
        <v>0</v>
      </c>
      <c r="H12" s="706">
        <v>0</v>
      </c>
      <c r="I12" s="710">
        <v>0</v>
      </c>
      <c r="J12" s="710">
        <v>0</v>
      </c>
      <c r="K12" s="731">
        <f t="shared" si="0"/>
        <v>0</v>
      </c>
    </row>
    <row r="13" spans="1:11">
      <c r="A13" s="633">
        <v>5</v>
      </c>
      <c r="B13" s="621" t="s">
        <v>327</v>
      </c>
      <c r="C13" s="706">
        <v>82993412.248777792</v>
      </c>
      <c r="D13" s="706">
        <v>57970796.869333312</v>
      </c>
      <c r="E13" s="706">
        <v>140964209.1181111</v>
      </c>
      <c r="F13" s="710">
        <v>14999346.244136663</v>
      </c>
      <c r="G13" s="710">
        <v>15060728.620905554</v>
      </c>
      <c r="H13" s="706">
        <v>30060074.865042217</v>
      </c>
      <c r="I13" s="710">
        <v>5677816.0109944437</v>
      </c>
      <c r="J13" s="710">
        <v>5142170.0718888892</v>
      </c>
      <c r="K13" s="731">
        <f t="shared" si="0"/>
        <v>10819986.082883332</v>
      </c>
    </row>
    <row r="14" spans="1:11">
      <c r="A14" s="633">
        <v>6</v>
      </c>
      <c r="B14" s="621" t="s">
        <v>342</v>
      </c>
      <c r="C14" s="621"/>
      <c r="D14" s="707"/>
      <c r="E14" s="706">
        <v>0</v>
      </c>
      <c r="F14" s="710"/>
      <c r="G14" s="710"/>
      <c r="H14" s="706">
        <v>0</v>
      </c>
      <c r="I14" s="707"/>
      <c r="J14" s="707"/>
      <c r="K14" s="731">
        <f t="shared" si="0"/>
        <v>0</v>
      </c>
    </row>
    <row r="15" spans="1:11">
      <c r="A15" s="633">
        <v>7</v>
      </c>
      <c r="B15" s="621" t="s">
        <v>329</v>
      </c>
      <c r="C15" s="706">
        <v>11990228.346333334</v>
      </c>
      <c r="D15" s="706">
        <v>14499663.435395556</v>
      </c>
      <c r="E15" s="706">
        <v>26489891.78172889</v>
      </c>
      <c r="F15" s="710">
        <v>4463170.5573333353</v>
      </c>
      <c r="G15" s="710">
        <v>7623430.7075555539</v>
      </c>
      <c r="H15" s="706">
        <v>12086601.26488889</v>
      </c>
      <c r="I15" s="710">
        <v>4463170.5573333353</v>
      </c>
      <c r="J15" s="710">
        <v>7623430.7075555539</v>
      </c>
      <c r="K15" s="731">
        <f t="shared" si="0"/>
        <v>12086601.26488889</v>
      </c>
    </row>
    <row r="16" spans="1:11">
      <c r="A16" s="633">
        <v>8</v>
      </c>
      <c r="B16" s="634" t="s">
        <v>330</v>
      </c>
      <c r="C16" s="732">
        <v>377341675.65822214</v>
      </c>
      <c r="D16" s="732">
        <v>1143272831.7350748</v>
      </c>
      <c r="E16" s="706">
        <v>1520614507.393297</v>
      </c>
      <c r="F16" s="732">
        <v>97995890.694964156</v>
      </c>
      <c r="G16" s="732">
        <v>185598877.04631245</v>
      </c>
      <c r="H16" s="732">
        <v>283594767.74127662</v>
      </c>
      <c r="I16" s="732">
        <v>72255946.796061993</v>
      </c>
      <c r="J16" s="732">
        <v>112725762.3992245</v>
      </c>
      <c r="K16" s="731">
        <f t="shared" ref="K16" si="1">SUM(K10:K15)</f>
        <v>184981709.19528648</v>
      </c>
    </row>
    <row r="17" spans="1:11">
      <c r="A17" s="207" t="s">
        <v>331</v>
      </c>
      <c r="B17" s="627"/>
      <c r="C17" s="709"/>
      <c r="D17" s="709"/>
      <c r="E17" s="709"/>
      <c r="F17" s="709"/>
      <c r="G17" s="709"/>
      <c r="H17" s="709"/>
      <c r="I17" s="709"/>
      <c r="J17" s="709"/>
      <c r="K17" s="730"/>
    </row>
    <row r="18" spans="1:11">
      <c r="A18" s="633">
        <v>9</v>
      </c>
      <c r="B18" s="621" t="s">
        <v>332</v>
      </c>
      <c r="C18" s="706">
        <v>0</v>
      </c>
      <c r="D18" s="706">
        <v>0</v>
      </c>
      <c r="E18" s="706">
        <v>0</v>
      </c>
      <c r="F18" s="710">
        <v>0</v>
      </c>
      <c r="G18" s="710">
        <v>0</v>
      </c>
      <c r="H18" s="706">
        <v>0</v>
      </c>
      <c r="I18" s="710">
        <v>0</v>
      </c>
      <c r="J18" s="710">
        <v>0</v>
      </c>
      <c r="K18" s="731">
        <f>SUM(I18:J18)</f>
        <v>0</v>
      </c>
    </row>
    <row r="19" spans="1:11">
      <c r="A19" s="633">
        <v>10</v>
      </c>
      <c r="B19" s="716" t="s">
        <v>333</v>
      </c>
      <c r="C19" s="717">
        <v>352367265.38403344</v>
      </c>
      <c r="D19" s="717">
        <v>831900969.83640099</v>
      </c>
      <c r="E19" s="717">
        <v>1184268235.2204344</v>
      </c>
      <c r="F19" s="711">
        <v>7345891.0077666678</v>
      </c>
      <c r="G19" s="711">
        <v>11432288.856749445</v>
      </c>
      <c r="H19" s="717">
        <v>18778179.864516113</v>
      </c>
      <c r="I19" s="711">
        <v>28399190.285100006</v>
      </c>
      <c r="J19" s="711">
        <v>112307851.07708278</v>
      </c>
      <c r="K19" s="733">
        <f>SUM(I19:J19)</f>
        <v>140707041.3621828</v>
      </c>
    </row>
    <row r="20" spans="1:11">
      <c r="A20" s="633">
        <v>11</v>
      </c>
      <c r="B20" s="621" t="s">
        <v>334</v>
      </c>
      <c r="C20" s="717">
        <v>6223326.8325666664</v>
      </c>
      <c r="D20" s="717">
        <v>28522300</v>
      </c>
      <c r="E20" s="717">
        <v>34745626.832566664</v>
      </c>
      <c r="F20" s="711">
        <v>1767337.5489333333</v>
      </c>
      <c r="G20" s="711">
        <v>0</v>
      </c>
      <c r="H20" s="717">
        <v>1767337.5489333333</v>
      </c>
      <c r="I20" s="711">
        <v>1767337.5489333333</v>
      </c>
      <c r="J20" s="711">
        <v>0</v>
      </c>
      <c r="K20" s="733">
        <f>SUM(I20:J20)</f>
        <v>1767337.5489333333</v>
      </c>
    </row>
    <row r="21" spans="1:11" ht="13.5" thickBot="1">
      <c r="A21" s="635">
        <v>12</v>
      </c>
      <c r="B21" s="636" t="s">
        <v>335</v>
      </c>
      <c r="C21" s="735">
        <f t="shared" ref="C21:J21" si="2">SUM(C18:C20)</f>
        <v>358590592.21660012</v>
      </c>
      <c r="D21" s="735">
        <f t="shared" si="2"/>
        <v>860423269.83640099</v>
      </c>
      <c r="E21" s="735">
        <f t="shared" si="2"/>
        <v>1219013862.0530012</v>
      </c>
      <c r="F21" s="734">
        <f t="shared" si="2"/>
        <v>9113228.5567000005</v>
      </c>
      <c r="G21" s="734">
        <f t="shared" si="2"/>
        <v>11432288.856749445</v>
      </c>
      <c r="H21" s="735">
        <f t="shared" si="2"/>
        <v>20545517.413449448</v>
      </c>
      <c r="I21" s="711">
        <f t="shared" si="2"/>
        <v>30166527.83403334</v>
      </c>
      <c r="J21" s="711">
        <f t="shared" si="2"/>
        <v>112307851.07708278</v>
      </c>
      <c r="K21" s="731">
        <f>SUM(I21:J21)</f>
        <v>142474378.91111612</v>
      </c>
    </row>
    <row r="22" spans="1:11" ht="38.25" customHeight="1" thickBot="1">
      <c r="A22" s="204"/>
      <c r="B22" s="637"/>
      <c r="C22" s="637"/>
      <c r="D22" s="637"/>
      <c r="E22" s="637"/>
      <c r="F22" s="819" t="s">
        <v>336</v>
      </c>
      <c r="G22" s="820"/>
      <c r="H22" s="820"/>
      <c r="I22" s="819" t="s">
        <v>337</v>
      </c>
      <c r="J22" s="820"/>
      <c r="K22" s="821"/>
    </row>
    <row r="23" spans="1:11">
      <c r="A23" s="198">
        <v>13</v>
      </c>
      <c r="B23" s="196" t="s">
        <v>322</v>
      </c>
      <c r="C23" s="203"/>
      <c r="D23" s="203"/>
      <c r="E23" s="203"/>
      <c r="F23" s="712">
        <v>172265262.87566677</v>
      </c>
      <c r="G23" s="712">
        <v>322214795.08995664</v>
      </c>
      <c r="H23" s="712">
        <v>494480057.96562344</v>
      </c>
      <c r="I23" s="712">
        <v>151211963.59833342</v>
      </c>
      <c r="J23" s="712">
        <v>221492161.13551223</v>
      </c>
      <c r="K23" s="713">
        <v>372704124.73384571</v>
      </c>
    </row>
    <row r="24" spans="1:11" ht="13.5" thickBot="1">
      <c r="A24" s="199">
        <v>14</v>
      </c>
      <c r="B24" s="638" t="s">
        <v>338</v>
      </c>
      <c r="C24" s="209"/>
      <c r="D24" s="202"/>
      <c r="E24" s="335"/>
      <c r="F24" s="714">
        <v>88882662.138264149</v>
      </c>
      <c r="G24" s="714">
        <v>174166588.18956301</v>
      </c>
      <c r="H24" s="714">
        <v>263049250.32782719</v>
      </c>
      <c r="I24" s="714">
        <v>42089418.962028638</v>
      </c>
      <c r="J24" s="714">
        <v>28181440.599806126</v>
      </c>
      <c r="K24" s="715">
        <v>46245427.298821621</v>
      </c>
    </row>
    <row r="25" spans="1:11" ht="13.5" thickBot="1">
      <c r="A25" s="200">
        <v>15</v>
      </c>
      <c r="B25" s="197" t="s">
        <v>339</v>
      </c>
      <c r="C25" s="201"/>
      <c r="D25" s="201"/>
      <c r="E25" s="201"/>
      <c r="F25" s="628">
        <f t="shared" ref="F25:K25" si="3">F23/F24</f>
        <v>1.9381199744860731</v>
      </c>
      <c r="G25" s="628">
        <f t="shared" si="3"/>
        <v>1.8500379345966051</v>
      </c>
      <c r="H25" s="628">
        <f t="shared" si="3"/>
        <v>1.8798002934787832</v>
      </c>
      <c r="I25" s="628">
        <f t="shared" si="3"/>
        <v>3.5926360431525723</v>
      </c>
      <c r="J25" s="628">
        <f t="shared" si="3"/>
        <v>7.8595045683021603</v>
      </c>
      <c r="K25" s="629">
        <f t="shared" si="3"/>
        <v>8.0592643749524306</v>
      </c>
    </row>
    <row r="28" spans="1:11" ht="38.25">
      <c r="B28" s="15" t="s">
        <v>383</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workbookViewId="0">
      <pane xSplit="1" ySplit="5" topLeftCell="B6" activePane="bottomRight" state="frozen"/>
      <selection activeCell="C29" sqref="C29"/>
      <selection pane="topRight" activeCell="C29" sqref="C29"/>
      <selection pane="bottomLeft" activeCell="C29" sqref="C29"/>
      <selection pane="bottomRight" activeCell="C29" sqref="C29"/>
    </sheetView>
  </sheetViews>
  <sheetFormatPr defaultColWidth="9.140625" defaultRowHeight="15"/>
  <cols>
    <col min="1" max="1" width="10.5703125" style="30" bestFit="1" customWidth="1"/>
    <col min="2" max="2" width="95" style="30" customWidth="1"/>
    <col min="3" max="3" width="12.5703125" style="30" bestFit="1" customWidth="1"/>
    <col min="4" max="4" width="10" style="30" bestFit="1" customWidth="1"/>
    <col min="5" max="5" width="18.28515625" style="30" bestFit="1" customWidth="1"/>
    <col min="6" max="13" width="10.7109375" style="30" customWidth="1"/>
    <col min="14" max="14" width="31" style="30" bestFit="1" customWidth="1"/>
    <col min="15" max="16384" width="9.140625" style="6"/>
  </cols>
  <sheetData>
    <row r="1" spans="1:14">
      <c r="A1" s="1" t="s">
        <v>108</v>
      </c>
      <c r="B1" s="30" t="str">
        <f>Info!C2</f>
        <v>ს.ს "პროკრედიტ ბანკი"</v>
      </c>
    </row>
    <row r="2" spans="1:14" ht="14.25" customHeight="1">
      <c r="A2" s="30" t="s">
        <v>109</v>
      </c>
      <c r="B2" s="305">
        <f>'1. key ratios'!B2</f>
        <v>45016</v>
      </c>
    </row>
    <row r="3" spans="1:14" ht="14.25" customHeight="1"/>
    <row r="4" spans="1:14" ht="15.75" thickBot="1">
      <c r="A4" s="1" t="s">
        <v>262</v>
      </c>
      <c r="B4" s="46" t="s">
        <v>74</v>
      </c>
    </row>
    <row r="5" spans="1:14" s="17" customFormat="1" ht="12.75">
      <c r="A5" s="107"/>
      <c r="B5" s="108"/>
      <c r="C5" s="109" t="s">
        <v>0</v>
      </c>
      <c r="D5" s="109" t="s">
        <v>1</v>
      </c>
      <c r="E5" s="109" t="s">
        <v>2</v>
      </c>
      <c r="F5" s="109" t="s">
        <v>3</v>
      </c>
      <c r="G5" s="109" t="s">
        <v>4</v>
      </c>
      <c r="H5" s="109" t="s">
        <v>5</v>
      </c>
      <c r="I5" s="109" t="s">
        <v>145</v>
      </c>
      <c r="J5" s="109" t="s">
        <v>146</v>
      </c>
      <c r="K5" s="109" t="s">
        <v>147</v>
      </c>
      <c r="L5" s="109" t="s">
        <v>148</v>
      </c>
      <c r="M5" s="109" t="s">
        <v>149</v>
      </c>
      <c r="N5" s="110" t="s">
        <v>150</v>
      </c>
    </row>
    <row r="6" spans="1:14" ht="45">
      <c r="A6" s="99"/>
      <c r="B6" s="56"/>
      <c r="C6" s="57" t="s">
        <v>84</v>
      </c>
      <c r="D6" s="58" t="s">
        <v>73</v>
      </c>
      <c r="E6" s="59" t="s">
        <v>83</v>
      </c>
      <c r="F6" s="60">
        <v>0</v>
      </c>
      <c r="G6" s="60">
        <v>0.2</v>
      </c>
      <c r="H6" s="60">
        <v>0.35</v>
      </c>
      <c r="I6" s="60">
        <v>0.5</v>
      </c>
      <c r="J6" s="60">
        <v>0.75</v>
      </c>
      <c r="K6" s="60">
        <v>1</v>
      </c>
      <c r="L6" s="60">
        <v>1.5</v>
      </c>
      <c r="M6" s="60">
        <v>2.5</v>
      </c>
      <c r="N6" s="100" t="s">
        <v>74</v>
      </c>
    </row>
    <row r="7" spans="1:14">
      <c r="A7" s="101">
        <v>1</v>
      </c>
      <c r="B7" s="61" t="s">
        <v>75</v>
      </c>
      <c r="C7" s="171">
        <f>SUM(C8:C13)</f>
        <v>0</v>
      </c>
      <c r="D7" s="56"/>
      <c r="E7" s="174">
        <f t="shared" ref="E7:M7" si="0">SUM(E8:E13)</f>
        <v>0</v>
      </c>
      <c r="F7" s="171">
        <f>SUM(F8:F13)</f>
        <v>0</v>
      </c>
      <c r="G7" s="171">
        <f t="shared" si="0"/>
        <v>0</v>
      </c>
      <c r="H7" s="171">
        <f t="shared" si="0"/>
        <v>0</v>
      </c>
      <c r="I7" s="171">
        <f t="shared" si="0"/>
        <v>0</v>
      </c>
      <c r="J7" s="171">
        <f t="shared" si="0"/>
        <v>0</v>
      </c>
      <c r="K7" s="171">
        <f t="shared" si="0"/>
        <v>0</v>
      </c>
      <c r="L7" s="171">
        <f t="shared" si="0"/>
        <v>0</v>
      </c>
      <c r="M7" s="171">
        <f t="shared" si="0"/>
        <v>0</v>
      </c>
      <c r="N7" s="102">
        <f>SUM(N8:N13)</f>
        <v>0</v>
      </c>
    </row>
    <row r="8" spans="1:14">
      <c r="A8" s="101">
        <v>1.1000000000000001</v>
      </c>
      <c r="B8" s="62" t="s">
        <v>76</v>
      </c>
      <c r="C8" s="172">
        <v>0</v>
      </c>
      <c r="D8" s="63">
        <v>0.02</v>
      </c>
      <c r="E8" s="174">
        <f>C8*D8</f>
        <v>0</v>
      </c>
      <c r="F8" s="172">
        <v>0</v>
      </c>
      <c r="G8" s="172">
        <v>0</v>
      </c>
      <c r="H8" s="172">
        <v>0</v>
      </c>
      <c r="I8" s="172">
        <v>0</v>
      </c>
      <c r="J8" s="172">
        <v>0</v>
      </c>
      <c r="K8" s="172">
        <v>0</v>
      </c>
      <c r="L8" s="172">
        <v>0</v>
      </c>
      <c r="M8" s="172">
        <v>0</v>
      </c>
      <c r="N8" s="102">
        <f t="shared" ref="N8:N13" si="1">SUMPRODUCT($F$6:$M$6,F8:M8)</f>
        <v>0</v>
      </c>
    </row>
    <row r="9" spans="1:14">
      <c r="A9" s="101">
        <v>1.2</v>
      </c>
      <c r="B9" s="62" t="s">
        <v>77</v>
      </c>
      <c r="C9" s="172">
        <v>0</v>
      </c>
      <c r="D9" s="63">
        <v>0.05</v>
      </c>
      <c r="E9" s="174">
        <f>C9*D9</f>
        <v>0</v>
      </c>
      <c r="F9" s="172">
        <v>0</v>
      </c>
      <c r="G9" s="172">
        <v>0</v>
      </c>
      <c r="H9" s="172">
        <v>0</v>
      </c>
      <c r="I9" s="172">
        <v>0</v>
      </c>
      <c r="J9" s="172">
        <v>0</v>
      </c>
      <c r="K9" s="172">
        <v>0</v>
      </c>
      <c r="L9" s="172">
        <v>0</v>
      </c>
      <c r="M9" s="172">
        <v>0</v>
      </c>
      <c r="N9" s="102">
        <f t="shared" si="1"/>
        <v>0</v>
      </c>
    </row>
    <row r="10" spans="1:14">
      <c r="A10" s="101">
        <v>1.3</v>
      </c>
      <c r="B10" s="62" t="s">
        <v>78</v>
      </c>
      <c r="C10" s="172">
        <v>0</v>
      </c>
      <c r="D10" s="63">
        <v>0.08</v>
      </c>
      <c r="E10" s="174">
        <f>C10*D10</f>
        <v>0</v>
      </c>
      <c r="F10" s="172">
        <v>0</v>
      </c>
      <c r="G10" s="172">
        <v>0</v>
      </c>
      <c r="H10" s="172">
        <v>0</v>
      </c>
      <c r="I10" s="172">
        <v>0</v>
      </c>
      <c r="J10" s="172">
        <v>0</v>
      </c>
      <c r="K10" s="172">
        <v>0</v>
      </c>
      <c r="L10" s="172">
        <v>0</v>
      </c>
      <c r="M10" s="172">
        <v>0</v>
      </c>
      <c r="N10" s="102">
        <f t="shared" si="1"/>
        <v>0</v>
      </c>
    </row>
    <row r="11" spans="1:14">
      <c r="A11" s="101">
        <v>1.4</v>
      </c>
      <c r="B11" s="62" t="s">
        <v>79</v>
      </c>
      <c r="C11" s="172">
        <v>0</v>
      </c>
      <c r="D11" s="63">
        <v>0.11</v>
      </c>
      <c r="E11" s="174">
        <f>C11*D11</f>
        <v>0</v>
      </c>
      <c r="F11" s="172">
        <v>0</v>
      </c>
      <c r="G11" s="172">
        <v>0</v>
      </c>
      <c r="H11" s="172">
        <v>0</v>
      </c>
      <c r="I11" s="172">
        <v>0</v>
      </c>
      <c r="J11" s="172">
        <v>0</v>
      </c>
      <c r="K11" s="172">
        <v>0</v>
      </c>
      <c r="L11" s="172">
        <v>0</v>
      </c>
      <c r="M11" s="172">
        <v>0</v>
      </c>
      <c r="N11" s="102">
        <f t="shared" si="1"/>
        <v>0</v>
      </c>
    </row>
    <row r="12" spans="1:14">
      <c r="A12" s="101">
        <v>1.5</v>
      </c>
      <c r="B12" s="62" t="s">
        <v>80</v>
      </c>
      <c r="C12" s="172">
        <v>0</v>
      </c>
      <c r="D12" s="63">
        <v>0.14000000000000001</v>
      </c>
      <c r="E12" s="174">
        <f>C12*D12</f>
        <v>0</v>
      </c>
      <c r="F12" s="172">
        <v>0</v>
      </c>
      <c r="G12" s="172">
        <v>0</v>
      </c>
      <c r="H12" s="172">
        <v>0</v>
      </c>
      <c r="I12" s="172">
        <v>0</v>
      </c>
      <c r="J12" s="172">
        <v>0</v>
      </c>
      <c r="K12" s="172">
        <v>0</v>
      </c>
      <c r="L12" s="172">
        <v>0</v>
      </c>
      <c r="M12" s="172">
        <v>0</v>
      </c>
      <c r="N12" s="102">
        <f t="shared" si="1"/>
        <v>0</v>
      </c>
    </row>
    <row r="13" spans="1:14">
      <c r="A13" s="101">
        <v>1.6</v>
      </c>
      <c r="B13" s="64" t="s">
        <v>81</v>
      </c>
      <c r="C13" s="172">
        <v>0</v>
      </c>
      <c r="D13" s="65"/>
      <c r="E13" s="172"/>
      <c r="F13" s="172">
        <v>0</v>
      </c>
      <c r="G13" s="172">
        <v>0</v>
      </c>
      <c r="H13" s="172">
        <v>0</v>
      </c>
      <c r="I13" s="172">
        <v>0</v>
      </c>
      <c r="J13" s="172">
        <v>0</v>
      </c>
      <c r="K13" s="172">
        <v>0</v>
      </c>
      <c r="L13" s="172">
        <v>0</v>
      </c>
      <c r="M13" s="172">
        <v>0</v>
      </c>
      <c r="N13" s="102">
        <f t="shared" si="1"/>
        <v>0</v>
      </c>
    </row>
    <row r="14" spans="1:14">
      <c r="A14" s="101">
        <v>2</v>
      </c>
      <c r="B14" s="66" t="s">
        <v>82</v>
      </c>
      <c r="C14" s="171">
        <v>0</v>
      </c>
      <c r="D14" s="56"/>
      <c r="E14" s="174">
        <f t="shared" ref="E14" si="2">SUM(E15:E20)</f>
        <v>0</v>
      </c>
      <c r="F14" s="172">
        <v>0</v>
      </c>
      <c r="G14" s="172">
        <v>0</v>
      </c>
      <c r="H14" s="172">
        <v>0</v>
      </c>
      <c r="I14" s="172">
        <v>0</v>
      </c>
      <c r="J14" s="172">
        <v>0</v>
      </c>
      <c r="K14" s="172">
        <v>0</v>
      </c>
      <c r="L14" s="172">
        <v>0</v>
      </c>
      <c r="M14" s="172">
        <v>0</v>
      </c>
      <c r="N14" s="102">
        <f>SUM(N15:N20)</f>
        <v>0</v>
      </c>
    </row>
    <row r="15" spans="1:14">
      <c r="A15" s="101">
        <v>2.1</v>
      </c>
      <c r="B15" s="64" t="s">
        <v>76</v>
      </c>
      <c r="C15" s="172">
        <v>0</v>
      </c>
      <c r="D15" s="63">
        <v>5.0000000000000001E-3</v>
      </c>
      <c r="E15" s="174">
        <f>C15*D15</f>
        <v>0</v>
      </c>
      <c r="F15" s="172">
        <v>0</v>
      </c>
      <c r="G15" s="172">
        <v>0</v>
      </c>
      <c r="H15" s="172">
        <v>0</v>
      </c>
      <c r="I15" s="172">
        <v>0</v>
      </c>
      <c r="J15" s="172">
        <v>0</v>
      </c>
      <c r="K15" s="172">
        <v>0</v>
      </c>
      <c r="L15" s="172">
        <v>0</v>
      </c>
      <c r="M15" s="172">
        <v>0</v>
      </c>
      <c r="N15" s="102">
        <f t="shared" ref="N15:N20" si="3">SUMPRODUCT($F$6:$M$6,F15:M15)</f>
        <v>0</v>
      </c>
    </row>
    <row r="16" spans="1:14">
      <c r="A16" s="101">
        <v>2.2000000000000002</v>
      </c>
      <c r="B16" s="64" t="s">
        <v>77</v>
      </c>
      <c r="C16" s="172">
        <v>0</v>
      </c>
      <c r="D16" s="63">
        <v>0.01</v>
      </c>
      <c r="E16" s="174">
        <f>C16*D16</f>
        <v>0</v>
      </c>
      <c r="F16" s="172">
        <v>0</v>
      </c>
      <c r="G16" s="172">
        <v>0</v>
      </c>
      <c r="H16" s="172">
        <v>0</v>
      </c>
      <c r="I16" s="172">
        <v>0</v>
      </c>
      <c r="J16" s="172">
        <v>0</v>
      </c>
      <c r="K16" s="172">
        <v>0</v>
      </c>
      <c r="L16" s="172">
        <v>0</v>
      </c>
      <c r="M16" s="172">
        <v>0</v>
      </c>
      <c r="N16" s="102">
        <f t="shared" si="3"/>
        <v>0</v>
      </c>
    </row>
    <row r="17" spans="1:14">
      <c r="A17" s="101">
        <v>2.2999999999999998</v>
      </c>
      <c r="B17" s="64" t="s">
        <v>78</v>
      </c>
      <c r="C17" s="172">
        <v>0</v>
      </c>
      <c r="D17" s="63">
        <v>0.02</v>
      </c>
      <c r="E17" s="174">
        <f>C17*D17</f>
        <v>0</v>
      </c>
      <c r="F17" s="172">
        <v>0</v>
      </c>
      <c r="G17" s="172">
        <v>0</v>
      </c>
      <c r="H17" s="172">
        <v>0</v>
      </c>
      <c r="I17" s="172">
        <v>0</v>
      </c>
      <c r="J17" s="172">
        <v>0</v>
      </c>
      <c r="K17" s="172">
        <v>0</v>
      </c>
      <c r="L17" s="172">
        <v>0</v>
      </c>
      <c r="M17" s="172">
        <v>0</v>
      </c>
      <c r="N17" s="102">
        <f t="shared" si="3"/>
        <v>0</v>
      </c>
    </row>
    <row r="18" spans="1:14">
      <c r="A18" s="101">
        <v>2.4</v>
      </c>
      <c r="B18" s="64" t="s">
        <v>79</v>
      </c>
      <c r="C18" s="172">
        <v>0</v>
      </c>
      <c r="D18" s="63">
        <v>0.03</v>
      </c>
      <c r="E18" s="174">
        <f>C18*D18</f>
        <v>0</v>
      </c>
      <c r="F18" s="172">
        <v>0</v>
      </c>
      <c r="G18" s="172">
        <v>0</v>
      </c>
      <c r="H18" s="172">
        <v>0</v>
      </c>
      <c r="I18" s="172">
        <v>0</v>
      </c>
      <c r="J18" s="172">
        <v>0</v>
      </c>
      <c r="K18" s="172">
        <v>0</v>
      </c>
      <c r="L18" s="172">
        <v>0</v>
      </c>
      <c r="M18" s="172">
        <v>0</v>
      </c>
      <c r="N18" s="102">
        <f t="shared" si="3"/>
        <v>0</v>
      </c>
    </row>
    <row r="19" spans="1:14">
      <c r="A19" s="101">
        <v>2.5</v>
      </c>
      <c r="B19" s="64" t="s">
        <v>80</v>
      </c>
      <c r="C19" s="172">
        <v>0</v>
      </c>
      <c r="D19" s="63">
        <v>0.04</v>
      </c>
      <c r="E19" s="174">
        <f>C19*D19</f>
        <v>0</v>
      </c>
      <c r="F19" s="172">
        <v>0</v>
      </c>
      <c r="G19" s="172">
        <v>0</v>
      </c>
      <c r="H19" s="172">
        <v>0</v>
      </c>
      <c r="I19" s="172">
        <v>0</v>
      </c>
      <c r="J19" s="172">
        <v>0</v>
      </c>
      <c r="K19" s="172">
        <v>0</v>
      </c>
      <c r="L19" s="172">
        <v>0</v>
      </c>
      <c r="M19" s="172">
        <v>0</v>
      </c>
      <c r="N19" s="102">
        <f t="shared" si="3"/>
        <v>0</v>
      </c>
    </row>
    <row r="20" spans="1:14">
      <c r="A20" s="101">
        <v>2.6</v>
      </c>
      <c r="B20" s="64" t="s">
        <v>81</v>
      </c>
      <c r="C20" s="172">
        <v>0</v>
      </c>
      <c r="D20" s="65"/>
      <c r="E20" s="175"/>
      <c r="F20" s="172">
        <v>0</v>
      </c>
      <c r="G20" s="172">
        <v>0</v>
      </c>
      <c r="H20" s="172">
        <v>0</v>
      </c>
      <c r="I20" s="172">
        <v>0</v>
      </c>
      <c r="J20" s="172">
        <v>0</v>
      </c>
      <c r="K20" s="172">
        <v>0</v>
      </c>
      <c r="L20" s="172">
        <v>0</v>
      </c>
      <c r="M20" s="172">
        <v>0</v>
      </c>
      <c r="N20" s="102">
        <f t="shared" si="3"/>
        <v>0</v>
      </c>
    </row>
    <row r="21" spans="1:14" ht="15.75" thickBot="1">
      <c r="A21" s="103">
        <v>3</v>
      </c>
      <c r="B21" s="104" t="s">
        <v>66</v>
      </c>
      <c r="C21" s="173">
        <f>C14+C7</f>
        <v>0</v>
      </c>
      <c r="D21" s="105"/>
      <c r="E21" s="176">
        <f>E14+E7</f>
        <v>0</v>
      </c>
      <c r="F21" s="177">
        <f>F7+F14</f>
        <v>0</v>
      </c>
      <c r="G21" s="177">
        <f t="shared" ref="G21:L21" si="4">G7+G14</f>
        <v>0</v>
      </c>
      <c r="H21" s="177">
        <f t="shared" si="4"/>
        <v>0</v>
      </c>
      <c r="I21" s="177">
        <f t="shared" si="4"/>
        <v>0</v>
      </c>
      <c r="J21" s="177">
        <f t="shared" si="4"/>
        <v>0</v>
      </c>
      <c r="K21" s="177">
        <f t="shared" si="4"/>
        <v>0</v>
      </c>
      <c r="L21" s="177">
        <f t="shared" si="4"/>
        <v>0</v>
      </c>
      <c r="M21" s="177">
        <f>M7+M14</f>
        <v>0</v>
      </c>
      <c r="N21" s="106">
        <f>N14+N7</f>
        <v>0</v>
      </c>
    </row>
    <row r="22" spans="1:14">
      <c r="E22" s="178"/>
      <c r="F22" s="178"/>
      <c r="G22" s="178"/>
      <c r="H22" s="178"/>
      <c r="I22" s="178"/>
      <c r="J22" s="178"/>
      <c r="K22" s="178"/>
      <c r="L22" s="178"/>
      <c r="M22" s="178"/>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workbookViewId="0">
      <selection activeCell="K51" sqref="K51"/>
    </sheetView>
  </sheetViews>
  <sheetFormatPr defaultRowHeight="15"/>
  <cols>
    <col min="1" max="1" width="11.42578125" customWidth="1"/>
    <col min="2" max="2" width="76.85546875" style="2" customWidth="1"/>
    <col min="3" max="3" width="22.85546875" customWidth="1"/>
  </cols>
  <sheetData>
    <row r="1" spans="1:3">
      <c r="A1" s="1" t="s">
        <v>108</v>
      </c>
      <c r="B1" t="str">
        <f>Info!C2</f>
        <v>ს.ს "პროკრედიტ ბანკი"</v>
      </c>
    </row>
    <row r="2" spans="1:3">
      <c r="A2" s="1" t="s">
        <v>109</v>
      </c>
      <c r="B2" s="305">
        <f>'1. key ratios'!B2</f>
        <v>45016</v>
      </c>
    </row>
    <row r="3" spans="1:3">
      <c r="A3" s="1"/>
      <c r="B3"/>
    </row>
    <row r="4" spans="1:3">
      <c r="A4" s="1" t="s">
        <v>428</v>
      </c>
      <c r="B4" t="s">
        <v>387</v>
      </c>
    </row>
    <row r="5" spans="1:3">
      <c r="A5" s="247"/>
      <c r="B5" s="247" t="s">
        <v>388</v>
      </c>
      <c r="C5" s="259"/>
    </row>
    <row r="6" spans="1:3">
      <c r="A6" s="248">
        <v>1</v>
      </c>
      <c r="B6" s="260" t="s">
        <v>438</v>
      </c>
      <c r="C6" s="261">
        <v>1594641000.8539715</v>
      </c>
    </row>
    <row r="7" spans="1:3">
      <c r="A7" s="248">
        <v>2</v>
      </c>
      <c r="B7" s="260" t="s">
        <v>389</v>
      </c>
      <c r="C7" s="261">
        <v>-9914720.4300000016</v>
      </c>
    </row>
    <row r="8" spans="1:3">
      <c r="A8" s="249">
        <v>3</v>
      </c>
      <c r="B8" s="262" t="s">
        <v>390</v>
      </c>
      <c r="C8" s="263">
        <f>C6+C7</f>
        <v>1584726280.4239714</v>
      </c>
    </row>
    <row r="9" spans="1:3">
      <c r="A9" s="250"/>
      <c r="B9" s="250" t="s">
        <v>391</v>
      </c>
      <c r="C9" s="264"/>
    </row>
    <row r="10" spans="1:3">
      <c r="A10" s="251">
        <v>4</v>
      </c>
      <c r="B10" s="265" t="s">
        <v>392</v>
      </c>
      <c r="C10" s="573">
        <f>[5]LR!D8</f>
        <v>0</v>
      </c>
    </row>
    <row r="11" spans="1:3">
      <c r="A11" s="251">
        <v>5</v>
      </c>
      <c r="B11" s="266" t="s">
        <v>393</v>
      </c>
      <c r="C11" s="573">
        <f>[5]LR!D9</f>
        <v>0</v>
      </c>
    </row>
    <row r="12" spans="1:3">
      <c r="A12" s="251" t="s">
        <v>394</v>
      </c>
      <c r="B12" s="260" t="s">
        <v>395</v>
      </c>
      <c r="C12" s="263">
        <f>'15. CCR'!E21</f>
        <v>0</v>
      </c>
    </row>
    <row r="13" spans="1:3">
      <c r="A13" s="252">
        <v>6</v>
      </c>
      <c r="B13" s="267" t="s">
        <v>396</v>
      </c>
      <c r="C13" s="573">
        <f>[5]LR!D11</f>
        <v>0</v>
      </c>
    </row>
    <row r="14" spans="1:3">
      <c r="A14" s="252">
        <v>7</v>
      </c>
      <c r="B14" s="268" t="s">
        <v>397</v>
      </c>
      <c r="C14" s="573">
        <f>[5]LR!D12</f>
        <v>0</v>
      </c>
    </row>
    <row r="15" spans="1:3">
      <c r="A15" s="253">
        <v>8</v>
      </c>
      <c r="B15" s="260" t="s">
        <v>398</v>
      </c>
      <c r="C15" s="573">
        <f>[5]LR!D13</f>
        <v>0</v>
      </c>
    </row>
    <row r="16" spans="1:3" ht="24">
      <c r="A16" s="252">
        <v>9</v>
      </c>
      <c r="B16" s="268" t="s">
        <v>399</v>
      </c>
      <c r="C16" s="573">
        <f>[5]LR!D14</f>
        <v>0</v>
      </c>
    </row>
    <row r="17" spans="1:3">
      <c r="A17" s="252">
        <v>10</v>
      </c>
      <c r="B17" s="268" t="s">
        <v>400</v>
      </c>
      <c r="C17" s="573">
        <f>[5]LR!D15</f>
        <v>0</v>
      </c>
    </row>
    <row r="18" spans="1:3">
      <c r="A18" s="254">
        <v>11</v>
      </c>
      <c r="B18" s="269" t="s">
        <v>401</v>
      </c>
      <c r="C18" s="263">
        <f>SUM(C10:C17)</f>
        <v>0</v>
      </c>
    </row>
    <row r="19" spans="1:3">
      <c r="A19" s="250"/>
      <c r="B19" s="250" t="s">
        <v>402</v>
      </c>
      <c r="C19" s="270"/>
    </row>
    <row r="20" spans="1:3">
      <c r="A20" s="252">
        <v>12</v>
      </c>
      <c r="B20" s="265" t="s">
        <v>403</v>
      </c>
      <c r="C20" s="573">
        <f>[5]LR!D18</f>
        <v>0</v>
      </c>
    </row>
    <row r="21" spans="1:3">
      <c r="A21" s="252">
        <v>13</v>
      </c>
      <c r="B21" s="265" t="s">
        <v>404</v>
      </c>
      <c r="C21" s="573">
        <f>[5]LR!D19</f>
        <v>0</v>
      </c>
    </row>
    <row r="22" spans="1:3">
      <c r="A22" s="252">
        <v>14</v>
      </c>
      <c r="B22" s="265" t="s">
        <v>405</v>
      </c>
      <c r="C22" s="573">
        <f>[5]LR!D20</f>
        <v>0</v>
      </c>
    </row>
    <row r="23" spans="1:3" ht="24">
      <c r="A23" s="252" t="s">
        <v>406</v>
      </c>
      <c r="B23" s="265" t="s">
        <v>407</v>
      </c>
      <c r="C23" s="573">
        <f>[5]LR!D21</f>
        <v>0</v>
      </c>
    </row>
    <row r="24" spans="1:3">
      <c r="A24" s="252">
        <v>15</v>
      </c>
      <c r="B24" s="265" t="s">
        <v>408</v>
      </c>
      <c r="C24" s="573">
        <f>[5]LR!D22</f>
        <v>0</v>
      </c>
    </row>
    <row r="25" spans="1:3">
      <c r="A25" s="252" t="s">
        <v>409</v>
      </c>
      <c r="B25" s="260" t="s">
        <v>410</v>
      </c>
      <c r="C25" s="573">
        <f>[5]LR!D23</f>
        <v>0</v>
      </c>
    </row>
    <row r="26" spans="1:3">
      <c r="A26" s="254">
        <v>16</v>
      </c>
      <c r="B26" s="269" t="s">
        <v>411</v>
      </c>
      <c r="C26" s="263">
        <f>SUM(C20:C25)</f>
        <v>0</v>
      </c>
    </row>
    <row r="27" spans="1:3">
      <c r="A27" s="250"/>
      <c r="B27" s="250" t="s">
        <v>412</v>
      </c>
      <c r="C27" s="264"/>
    </row>
    <row r="28" spans="1:3">
      <c r="A28" s="251">
        <v>17</v>
      </c>
      <c r="B28" s="260" t="s">
        <v>413</v>
      </c>
      <c r="C28" s="261"/>
    </row>
    <row r="29" spans="1:3">
      <c r="A29" s="251">
        <v>18</v>
      </c>
      <c r="B29" s="260" t="s">
        <v>414</v>
      </c>
      <c r="C29" s="261"/>
    </row>
    <row r="30" spans="1:3">
      <c r="A30" s="254">
        <v>19</v>
      </c>
      <c r="B30" s="269" t="s">
        <v>415</v>
      </c>
      <c r="C30" s="263">
        <f>C28+C29</f>
        <v>0</v>
      </c>
    </row>
    <row r="31" spans="1:3">
      <c r="A31" s="255"/>
      <c r="B31" s="250" t="s">
        <v>416</v>
      </c>
      <c r="C31" s="264"/>
    </row>
    <row r="32" spans="1:3">
      <c r="A32" s="251" t="s">
        <v>417</v>
      </c>
      <c r="B32" s="265" t="s">
        <v>418</v>
      </c>
      <c r="C32" s="573">
        <f>[5]LR!D30</f>
        <v>0</v>
      </c>
    </row>
    <row r="33" spans="1:3">
      <c r="A33" s="251" t="s">
        <v>419</v>
      </c>
      <c r="B33" s="266" t="s">
        <v>420</v>
      </c>
      <c r="C33" s="573">
        <f>[5]LR!D31</f>
        <v>0</v>
      </c>
    </row>
    <row r="34" spans="1:3">
      <c r="A34" s="250"/>
      <c r="B34" s="250" t="s">
        <v>421</v>
      </c>
      <c r="C34" s="264"/>
    </row>
    <row r="35" spans="1:3">
      <c r="A35" s="254">
        <v>20</v>
      </c>
      <c r="B35" s="269" t="s">
        <v>86</v>
      </c>
      <c r="C35" s="718">
        <f>'1. key ratios'!C9</f>
        <v>285780006.34999996</v>
      </c>
    </row>
    <row r="36" spans="1:3">
      <c r="A36" s="254">
        <v>21</v>
      </c>
      <c r="B36" s="269" t="s">
        <v>422</v>
      </c>
      <c r="C36" s="263">
        <f>C8+C18+C26+C30</f>
        <v>1584726280.4239714</v>
      </c>
    </row>
    <row r="37" spans="1:3">
      <c r="A37" s="256"/>
      <c r="B37" s="256" t="s">
        <v>387</v>
      </c>
      <c r="C37" s="264"/>
    </row>
    <row r="38" spans="1:3">
      <c r="A38" s="254">
        <v>22</v>
      </c>
      <c r="B38" s="269" t="s">
        <v>387</v>
      </c>
      <c r="C38" s="736">
        <f>IFERROR(C35/C36,0)</f>
        <v>0.18033398567325046</v>
      </c>
    </row>
    <row r="39" spans="1:3">
      <c r="A39" s="256"/>
      <c r="B39" s="256" t="s">
        <v>423</v>
      </c>
      <c r="C39" s="264"/>
    </row>
    <row r="40" spans="1:3">
      <c r="A40" s="257" t="s">
        <v>424</v>
      </c>
      <c r="B40" s="265" t="s">
        <v>425</v>
      </c>
      <c r="C40" s="573">
        <f>[5]LR!D38</f>
        <v>0</v>
      </c>
    </row>
    <row r="41" spans="1:3">
      <c r="A41" s="258" t="s">
        <v>426</v>
      </c>
      <c r="B41" s="266" t="s">
        <v>427</v>
      </c>
      <c r="C41" s="573">
        <f>[5]LR!D39</f>
        <v>0</v>
      </c>
    </row>
    <row r="43" spans="1:3">
      <c r="B43" s="278" t="s">
        <v>439</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2"/>
  <sheetViews>
    <sheetView tabSelected="1" zoomScale="90" zoomScaleNormal="90" workbookViewId="0">
      <pane xSplit="2" ySplit="6" topLeftCell="C7" activePane="bottomRight" state="frozen"/>
      <selection activeCell="C29" sqref="C29"/>
      <selection pane="topRight" activeCell="C29" sqref="C29"/>
      <selection pane="bottomLeft" activeCell="C29" sqref="C29"/>
      <selection pane="bottomRight" activeCell="G39" sqref="C8:G39"/>
    </sheetView>
  </sheetViews>
  <sheetFormatPr defaultRowHeight="15"/>
  <cols>
    <col min="1" max="1" width="9.85546875" style="1" bestFit="1" customWidth="1"/>
    <col min="2" max="2" width="82.5703125" style="15" customWidth="1"/>
    <col min="3" max="7" width="17.5703125" style="1" customWidth="1"/>
  </cols>
  <sheetData>
    <row r="1" spans="1:13">
      <c r="A1" s="1" t="s">
        <v>108</v>
      </c>
      <c r="B1" s="1" t="str">
        <f>Info!C2</f>
        <v>ს.ს "პროკრედიტ ბანკი"</v>
      </c>
    </row>
    <row r="2" spans="1:13">
      <c r="A2" s="1" t="s">
        <v>109</v>
      </c>
      <c r="B2" s="305">
        <f>'1. key ratios'!B2</f>
        <v>45016</v>
      </c>
    </row>
    <row r="3" spans="1:13">
      <c r="B3" s="305"/>
    </row>
    <row r="4" spans="1:13" ht="15.75" thickBot="1">
      <c r="A4" s="1" t="s">
        <v>486</v>
      </c>
      <c r="B4" s="186" t="s">
        <v>451</v>
      </c>
    </row>
    <row r="5" spans="1:13">
      <c r="A5" s="306"/>
      <c r="B5" s="307"/>
      <c r="C5" s="824" t="s">
        <v>452</v>
      </c>
      <c r="D5" s="824"/>
      <c r="E5" s="824"/>
      <c r="F5" s="824"/>
      <c r="G5" s="825" t="s">
        <v>453</v>
      </c>
    </row>
    <row r="6" spans="1:13">
      <c r="A6" s="308"/>
      <c r="B6" s="309"/>
      <c r="C6" s="310" t="s">
        <v>454</v>
      </c>
      <c r="D6" s="310" t="s">
        <v>455</v>
      </c>
      <c r="E6" s="310" t="s">
        <v>456</v>
      </c>
      <c r="F6" s="310" t="s">
        <v>457</v>
      </c>
      <c r="G6" s="826"/>
    </row>
    <row r="7" spans="1:13">
      <c r="A7" s="311"/>
      <c r="B7" s="312" t="s">
        <v>458</v>
      </c>
      <c r="C7" s="313"/>
      <c r="D7" s="313"/>
      <c r="E7" s="313"/>
      <c r="F7" s="313"/>
      <c r="G7" s="314"/>
    </row>
    <row r="8" spans="1:13">
      <c r="A8" s="315">
        <v>1</v>
      </c>
      <c r="B8" s="316" t="s">
        <v>459</v>
      </c>
      <c r="C8" s="317">
        <v>285780006.34999996</v>
      </c>
      <c r="D8" s="317">
        <v>0</v>
      </c>
      <c r="E8" s="317">
        <v>0</v>
      </c>
      <c r="F8" s="317">
        <v>441448239.78574997</v>
      </c>
      <c r="G8" s="318">
        <v>727228246.13574994</v>
      </c>
      <c r="H8" s="549"/>
      <c r="I8" s="549"/>
      <c r="J8" s="549"/>
      <c r="K8" s="549"/>
      <c r="L8" s="549"/>
      <c r="M8" s="549"/>
    </row>
    <row r="9" spans="1:13">
      <c r="A9" s="315">
        <v>2</v>
      </c>
      <c r="B9" s="319" t="s">
        <v>85</v>
      </c>
      <c r="C9" s="317">
        <v>285780006.34999996</v>
      </c>
      <c r="D9" s="317">
        <v>0</v>
      </c>
      <c r="E9" s="317">
        <v>0</v>
      </c>
      <c r="F9" s="317">
        <v>13908500</v>
      </c>
      <c r="G9" s="317">
        <v>299688506.34999996</v>
      </c>
      <c r="H9" s="549"/>
      <c r="I9" s="549"/>
      <c r="J9" s="549"/>
      <c r="K9" s="549"/>
      <c r="L9" s="549"/>
    </row>
    <row r="10" spans="1:13">
      <c r="A10" s="315">
        <v>3</v>
      </c>
      <c r="B10" s="319" t="s">
        <v>460</v>
      </c>
      <c r="C10" s="320"/>
      <c r="D10" s="320"/>
      <c r="E10" s="320"/>
      <c r="F10" s="317">
        <v>427539739.78574997</v>
      </c>
      <c r="G10" s="317">
        <v>427539739.78574997</v>
      </c>
      <c r="H10" s="549"/>
      <c r="I10" s="549"/>
      <c r="J10" s="549"/>
      <c r="K10" s="549"/>
      <c r="L10" s="549"/>
    </row>
    <row r="11" spans="1:13" ht="26.25">
      <c r="A11" s="315">
        <v>4</v>
      </c>
      <c r="B11" s="316" t="s">
        <v>461</v>
      </c>
      <c r="C11" s="317">
        <v>266477604.09850001</v>
      </c>
      <c r="D11" s="317">
        <v>38552947.421524987</v>
      </c>
      <c r="E11" s="317">
        <v>57473165.356825002</v>
      </c>
      <c r="F11" s="317">
        <v>18267174.222799998</v>
      </c>
      <c r="G11" s="318">
        <v>346796877.92582244</v>
      </c>
      <c r="H11" s="549"/>
      <c r="I11" s="549"/>
      <c r="J11" s="549"/>
      <c r="K11" s="549"/>
      <c r="L11" s="549"/>
    </row>
    <row r="12" spans="1:13">
      <c r="A12" s="315">
        <v>5</v>
      </c>
      <c r="B12" s="319" t="s">
        <v>462</v>
      </c>
      <c r="C12" s="317">
        <v>244196015.0255</v>
      </c>
      <c r="D12" s="317">
        <v>32603267.217024982</v>
      </c>
      <c r="E12" s="317">
        <v>55363601.419325002</v>
      </c>
      <c r="F12" s="317">
        <v>15418077.173699999</v>
      </c>
      <c r="G12" s="317">
        <v>330201912.79377246</v>
      </c>
      <c r="H12" s="549"/>
      <c r="I12" s="549"/>
      <c r="J12" s="549"/>
      <c r="K12" s="549"/>
      <c r="L12" s="549"/>
    </row>
    <row r="13" spans="1:13">
      <c r="A13" s="315">
        <v>6</v>
      </c>
      <c r="B13" s="319" t="s">
        <v>463</v>
      </c>
      <c r="C13" s="317">
        <v>22281589.072999999</v>
      </c>
      <c r="D13" s="317">
        <v>5949680.2045000009</v>
      </c>
      <c r="E13" s="317">
        <v>2109563.9375</v>
      </c>
      <c r="F13" s="317">
        <v>2849097.0490999999</v>
      </c>
      <c r="G13" s="317">
        <v>16594965.13205</v>
      </c>
      <c r="H13" s="549"/>
      <c r="I13" s="549"/>
      <c r="J13" s="549"/>
      <c r="K13" s="549"/>
      <c r="L13" s="549"/>
    </row>
    <row r="14" spans="1:13">
      <c r="A14" s="315">
        <v>7</v>
      </c>
      <c r="B14" s="316" t="s">
        <v>464</v>
      </c>
      <c r="C14" s="317">
        <v>356041729.46469992</v>
      </c>
      <c r="D14" s="317">
        <v>36090636.577799998</v>
      </c>
      <c r="E14" s="317">
        <v>67974337.672900006</v>
      </c>
      <c r="F14" s="317">
        <v>274766.38130000001</v>
      </c>
      <c r="G14" s="318">
        <v>213964888.28719994</v>
      </c>
      <c r="H14" s="549"/>
      <c r="I14" s="549"/>
      <c r="J14" s="549"/>
      <c r="K14" s="549"/>
      <c r="L14" s="549"/>
    </row>
    <row r="15" spans="1:13" ht="51.75">
      <c r="A15" s="315">
        <v>8</v>
      </c>
      <c r="B15" s="319" t="s">
        <v>465</v>
      </c>
      <c r="C15" s="317">
        <v>323590035.94239992</v>
      </c>
      <c r="D15" s="317">
        <v>36090636.577799998</v>
      </c>
      <c r="E15" s="317">
        <v>51411709.938700005</v>
      </c>
      <c r="F15" s="317">
        <v>274766.38130000001</v>
      </c>
      <c r="G15" s="317">
        <v>205683574.42009994</v>
      </c>
      <c r="H15" s="549"/>
      <c r="I15" s="549"/>
      <c r="J15" s="549"/>
      <c r="K15" s="549"/>
      <c r="L15" s="549"/>
    </row>
    <row r="16" spans="1:13" ht="26.25">
      <c r="A16" s="315">
        <v>9</v>
      </c>
      <c r="B16" s="319" t="s">
        <v>466</v>
      </c>
      <c r="C16" s="317">
        <v>32451693.522299998</v>
      </c>
      <c r="D16" s="317">
        <v>0</v>
      </c>
      <c r="E16" s="317">
        <v>16562627.734200001</v>
      </c>
      <c r="F16" s="317">
        <v>0</v>
      </c>
      <c r="G16" s="317">
        <v>8281313.8671000004</v>
      </c>
      <c r="H16" s="549"/>
      <c r="I16" s="549"/>
      <c r="J16" s="549"/>
      <c r="K16" s="549"/>
      <c r="L16" s="549"/>
    </row>
    <row r="17" spans="1:12">
      <c r="A17" s="315">
        <v>10</v>
      </c>
      <c r="B17" s="316" t="s">
        <v>467</v>
      </c>
      <c r="C17" s="317">
        <v>0</v>
      </c>
      <c r="D17" s="317">
        <v>0</v>
      </c>
      <c r="E17" s="317">
        <v>0</v>
      </c>
      <c r="F17" s="317">
        <v>0</v>
      </c>
      <c r="G17" s="317">
        <v>0</v>
      </c>
      <c r="H17" s="549"/>
      <c r="I17" s="549"/>
      <c r="J17" s="549"/>
      <c r="K17" s="549"/>
      <c r="L17" s="549"/>
    </row>
    <row r="18" spans="1:12">
      <c r="A18" s="315">
        <v>11</v>
      </c>
      <c r="B18" s="316" t="s">
        <v>89</v>
      </c>
      <c r="C18" s="317">
        <v>1256901.3307906017</v>
      </c>
      <c r="D18" s="321">
        <v>15687214.331072399</v>
      </c>
      <c r="E18" s="317">
        <v>1570709.0886999997</v>
      </c>
      <c r="F18" s="317">
        <v>273299.65820000006</v>
      </c>
      <c r="G18" s="318">
        <v>0</v>
      </c>
      <c r="H18" s="549"/>
      <c r="I18" s="549"/>
      <c r="J18" s="549"/>
      <c r="K18" s="549"/>
      <c r="L18" s="549"/>
    </row>
    <row r="19" spans="1:12">
      <c r="A19" s="315">
        <v>12</v>
      </c>
      <c r="B19" s="319" t="s">
        <v>468</v>
      </c>
      <c r="C19" s="320"/>
      <c r="D19" s="317">
        <v>2442451.378763</v>
      </c>
      <c r="E19" s="317">
        <v>0</v>
      </c>
      <c r="F19" s="317">
        <v>0</v>
      </c>
      <c r="G19" s="317">
        <v>0</v>
      </c>
      <c r="H19" s="549"/>
      <c r="I19" s="549"/>
      <c r="J19" s="549"/>
      <c r="K19" s="549"/>
      <c r="L19" s="549"/>
    </row>
    <row r="20" spans="1:12" ht="26.25">
      <c r="A20" s="315">
        <v>13</v>
      </c>
      <c r="B20" s="319" t="s">
        <v>469</v>
      </c>
      <c r="C20" s="317">
        <v>1256901.3307906017</v>
      </c>
      <c r="D20" s="317">
        <v>13244762.9523094</v>
      </c>
      <c r="E20" s="317">
        <v>1570709.0886999997</v>
      </c>
      <c r="F20" s="317">
        <v>273299.65820000006</v>
      </c>
      <c r="G20" s="317">
        <v>0</v>
      </c>
      <c r="H20" s="549"/>
      <c r="I20" s="549"/>
      <c r="J20" s="549"/>
      <c r="K20" s="549"/>
      <c r="L20" s="549"/>
    </row>
    <row r="21" spans="1:12">
      <c r="A21" s="322">
        <v>14</v>
      </c>
      <c r="B21" s="323" t="s">
        <v>470</v>
      </c>
      <c r="C21" s="320"/>
      <c r="D21" s="320"/>
      <c r="E21" s="320"/>
      <c r="F21" s="320"/>
      <c r="G21" s="324">
        <f>SUM(G8,G11,G14,G17,G18)</f>
        <v>1287990012.3487723</v>
      </c>
      <c r="H21" s="549"/>
      <c r="I21" s="549"/>
      <c r="J21" s="549"/>
      <c r="K21" s="549"/>
      <c r="L21" s="549"/>
    </row>
    <row r="22" spans="1:12">
      <c r="A22" s="325"/>
      <c r="B22" s="341" t="s">
        <v>471</v>
      </c>
      <c r="C22" s="326"/>
      <c r="D22" s="327"/>
      <c r="E22" s="326"/>
      <c r="F22" s="326"/>
      <c r="G22" s="328"/>
      <c r="H22" s="549"/>
      <c r="I22" s="549"/>
      <c r="J22" s="549"/>
      <c r="K22" s="549"/>
      <c r="L22" s="549"/>
    </row>
    <row r="23" spans="1:12">
      <c r="A23" s="315">
        <v>15</v>
      </c>
      <c r="B23" s="316" t="s">
        <v>322</v>
      </c>
      <c r="C23" s="317">
        <v>439350930.98262799</v>
      </c>
      <c r="D23" s="317">
        <v>0</v>
      </c>
      <c r="E23" s="317">
        <v>0</v>
      </c>
      <c r="F23" s="317">
        <v>0</v>
      </c>
      <c r="G23" s="317">
        <v>8648470.4733799994</v>
      </c>
      <c r="H23" s="549"/>
      <c r="I23" s="549"/>
      <c r="J23" s="549"/>
      <c r="K23" s="549"/>
      <c r="L23" s="549"/>
    </row>
    <row r="24" spans="1:12">
      <c r="A24" s="315">
        <v>16</v>
      </c>
      <c r="B24" s="316" t="s">
        <v>472</v>
      </c>
      <c r="C24" s="317">
        <v>137719.66649999999</v>
      </c>
      <c r="D24" s="321">
        <v>223768718.68305373</v>
      </c>
      <c r="E24" s="317">
        <v>207265887.21759999</v>
      </c>
      <c r="F24" s="317">
        <v>610177091.0072</v>
      </c>
      <c r="G24" s="318">
        <v>733720420.92242169</v>
      </c>
      <c r="H24" s="549"/>
      <c r="I24" s="549"/>
      <c r="J24" s="549"/>
      <c r="K24" s="549"/>
      <c r="L24" s="549"/>
    </row>
    <row r="25" spans="1:12" ht="26.25">
      <c r="A25" s="315">
        <v>17</v>
      </c>
      <c r="B25" s="319" t="s">
        <v>473</v>
      </c>
      <c r="C25" s="317">
        <v>0</v>
      </c>
      <c r="D25" s="317">
        <v>0</v>
      </c>
      <c r="E25" s="317">
        <v>0</v>
      </c>
      <c r="F25" s="317">
        <v>0</v>
      </c>
      <c r="G25" s="317">
        <v>0</v>
      </c>
      <c r="H25" s="549"/>
      <c r="I25" s="549"/>
      <c r="J25" s="549"/>
      <c r="K25" s="549"/>
      <c r="L25" s="549"/>
    </row>
    <row r="26" spans="1:12" ht="26.25">
      <c r="A26" s="315">
        <v>18</v>
      </c>
      <c r="B26" s="319" t="s">
        <v>474</v>
      </c>
      <c r="C26" s="317">
        <v>137719.66649999999</v>
      </c>
      <c r="D26" s="317">
        <v>1337335.24</v>
      </c>
      <c r="E26" s="317">
        <v>982624.91</v>
      </c>
      <c r="F26" s="317">
        <v>0</v>
      </c>
      <c r="G26" s="317">
        <v>712570.69097500003</v>
      </c>
      <c r="H26" s="549"/>
      <c r="I26" s="549"/>
      <c r="J26" s="549"/>
      <c r="K26" s="549"/>
      <c r="L26" s="549"/>
    </row>
    <row r="27" spans="1:12">
      <c r="A27" s="315">
        <v>19</v>
      </c>
      <c r="B27" s="319" t="s">
        <v>475</v>
      </c>
      <c r="C27" s="317">
        <v>0</v>
      </c>
      <c r="D27" s="317">
        <v>218971201.77505371</v>
      </c>
      <c r="E27" s="317">
        <v>205858589.79409999</v>
      </c>
      <c r="F27" s="317">
        <v>609058591.0072</v>
      </c>
      <c r="G27" s="317">
        <v>730114698.14069676</v>
      </c>
      <c r="H27" s="549"/>
      <c r="I27" s="549"/>
      <c r="J27" s="549"/>
      <c r="K27" s="549"/>
      <c r="L27" s="549"/>
    </row>
    <row r="28" spans="1:12">
      <c r="A28" s="315">
        <v>20</v>
      </c>
      <c r="B28" s="329" t="s">
        <v>476</v>
      </c>
      <c r="C28" s="317">
        <v>0</v>
      </c>
      <c r="D28" s="317">
        <v>0</v>
      </c>
      <c r="E28" s="317">
        <v>0</v>
      </c>
      <c r="F28" s="317">
        <v>0</v>
      </c>
      <c r="G28" s="317">
        <v>0</v>
      </c>
      <c r="H28" s="549"/>
      <c r="I28" s="549"/>
      <c r="J28" s="549"/>
      <c r="K28" s="549"/>
      <c r="L28" s="549"/>
    </row>
    <row r="29" spans="1:12">
      <c r="A29" s="315">
        <v>21</v>
      </c>
      <c r="B29" s="319" t="s">
        <v>477</v>
      </c>
      <c r="C29" s="317">
        <v>0</v>
      </c>
      <c r="D29" s="317">
        <v>0</v>
      </c>
      <c r="E29" s="317">
        <v>0</v>
      </c>
      <c r="F29" s="317">
        <v>0</v>
      </c>
      <c r="G29" s="317">
        <v>0</v>
      </c>
      <c r="H29" s="549"/>
      <c r="I29" s="549"/>
      <c r="J29" s="549"/>
      <c r="K29" s="549"/>
      <c r="L29" s="549"/>
    </row>
    <row r="30" spans="1:12">
      <c r="A30" s="315">
        <v>22</v>
      </c>
      <c r="B30" s="329" t="s">
        <v>476</v>
      </c>
      <c r="C30" s="317">
        <v>0</v>
      </c>
      <c r="D30" s="317">
        <v>0</v>
      </c>
      <c r="E30" s="317">
        <v>0</v>
      </c>
      <c r="F30" s="317">
        <v>0</v>
      </c>
      <c r="G30" s="317">
        <v>0</v>
      </c>
      <c r="H30" s="549"/>
      <c r="I30" s="549"/>
      <c r="J30" s="549"/>
      <c r="K30" s="549"/>
      <c r="L30" s="549"/>
    </row>
    <row r="31" spans="1:12" ht="26.25">
      <c r="A31" s="315">
        <v>23</v>
      </c>
      <c r="B31" s="319" t="s">
        <v>478</v>
      </c>
      <c r="C31" s="317">
        <v>0</v>
      </c>
      <c r="D31" s="317">
        <v>3460181.6680000001</v>
      </c>
      <c r="E31" s="317">
        <v>424672.5135</v>
      </c>
      <c r="F31" s="317">
        <v>1118500</v>
      </c>
      <c r="G31" s="317">
        <v>2893152.09075</v>
      </c>
      <c r="H31" s="549"/>
      <c r="I31" s="549"/>
      <c r="J31" s="549"/>
      <c r="K31" s="549"/>
      <c r="L31" s="549"/>
    </row>
    <row r="32" spans="1:12">
      <c r="A32" s="315">
        <v>24</v>
      </c>
      <c r="B32" s="316" t="s">
        <v>479</v>
      </c>
      <c r="C32" s="317">
        <v>0</v>
      </c>
      <c r="D32" s="317">
        <v>0</v>
      </c>
      <c r="E32" s="317">
        <v>0</v>
      </c>
      <c r="F32" s="317">
        <v>0</v>
      </c>
      <c r="G32" s="317">
        <v>0</v>
      </c>
      <c r="H32" s="549"/>
      <c r="I32" s="549"/>
      <c r="J32" s="549"/>
      <c r="K32" s="549"/>
      <c r="L32" s="549"/>
    </row>
    <row r="33" spans="1:12">
      <c r="A33" s="315">
        <v>25</v>
      </c>
      <c r="B33" s="316" t="s">
        <v>99</v>
      </c>
      <c r="C33" s="317">
        <v>45676036.560699999</v>
      </c>
      <c r="D33" s="317">
        <v>17368892.065626513</v>
      </c>
      <c r="E33" s="317">
        <v>4108748.7980999998</v>
      </c>
      <c r="F33" s="317">
        <v>39532108.601074502</v>
      </c>
      <c r="G33" s="318">
        <v>97168604.058515251</v>
      </c>
      <c r="H33" s="549"/>
      <c r="I33" s="549"/>
      <c r="J33" s="549"/>
      <c r="K33" s="549"/>
      <c r="L33" s="549"/>
    </row>
    <row r="34" spans="1:12">
      <c r="A34" s="315">
        <v>26</v>
      </c>
      <c r="B34" s="319" t="s">
        <v>480</v>
      </c>
      <c r="C34" s="320"/>
      <c r="D34" s="317">
        <v>2443276.9297549999</v>
      </c>
      <c r="E34" s="317">
        <v>0</v>
      </c>
      <c r="F34" s="317">
        <v>0</v>
      </c>
      <c r="G34" s="317">
        <v>2443276.9297549999</v>
      </c>
      <c r="H34" s="549"/>
      <c r="I34" s="549"/>
      <c r="J34" s="549"/>
      <c r="K34" s="549"/>
      <c r="L34" s="549"/>
    </row>
    <row r="35" spans="1:12">
      <c r="A35" s="315">
        <v>27</v>
      </c>
      <c r="B35" s="319" t="s">
        <v>481</v>
      </c>
      <c r="C35" s="317">
        <v>45676036.560699999</v>
      </c>
      <c r="D35" s="317">
        <v>14925615.135871515</v>
      </c>
      <c r="E35" s="317">
        <v>4108748.7980999998</v>
      </c>
      <c r="F35" s="317">
        <v>39532108.601074502</v>
      </c>
      <c r="G35" s="317">
        <v>94725327.128760248</v>
      </c>
      <c r="H35" s="549"/>
      <c r="I35" s="549"/>
      <c r="J35" s="549"/>
      <c r="K35" s="549"/>
      <c r="L35" s="549"/>
    </row>
    <row r="36" spans="1:12">
      <c r="A36" s="315">
        <v>28</v>
      </c>
      <c r="B36" s="316" t="s">
        <v>482</v>
      </c>
      <c r="C36" s="317">
        <v>74194796.552200019</v>
      </c>
      <c r="D36" s="317">
        <v>10453975.355061</v>
      </c>
      <c r="E36" s="317">
        <v>34537776.009221002</v>
      </c>
      <c r="F36" s="317">
        <v>17364600.637805</v>
      </c>
      <c r="G36" s="317">
        <v>10813605.059708951</v>
      </c>
      <c r="H36" s="549"/>
      <c r="I36" s="549"/>
      <c r="J36" s="549"/>
      <c r="K36" s="549"/>
      <c r="L36" s="549"/>
    </row>
    <row r="37" spans="1:12">
      <c r="A37" s="322">
        <v>29</v>
      </c>
      <c r="B37" s="323" t="s">
        <v>483</v>
      </c>
      <c r="C37" s="320"/>
      <c r="D37" s="320"/>
      <c r="E37" s="320"/>
      <c r="F37" s="320"/>
      <c r="G37" s="324">
        <f>SUM(G23:G24,G32:G33,G36)</f>
        <v>850351100.51402581</v>
      </c>
      <c r="H37" s="549"/>
      <c r="I37" s="549"/>
      <c r="J37" s="549"/>
      <c r="K37" s="549"/>
      <c r="L37" s="549"/>
    </row>
    <row r="38" spans="1:12">
      <c r="A38" s="311"/>
      <c r="B38" s="330"/>
      <c r="C38" s="331"/>
      <c r="D38" s="331"/>
      <c r="E38" s="331"/>
      <c r="F38" s="331"/>
      <c r="G38" s="332"/>
      <c r="H38" s="549"/>
      <c r="I38" s="549"/>
      <c r="J38" s="549"/>
      <c r="K38" s="549"/>
      <c r="L38" s="549"/>
    </row>
    <row r="39" spans="1:12" ht="15.75" thickBot="1">
      <c r="A39" s="333">
        <v>30</v>
      </c>
      <c r="B39" s="334" t="s">
        <v>451</v>
      </c>
      <c r="C39" s="209"/>
      <c r="D39" s="202"/>
      <c r="E39" s="202"/>
      <c r="F39" s="335"/>
      <c r="G39" s="336">
        <f>IFERROR(G21/G37,0)</f>
        <v>1.5146567242286153</v>
      </c>
      <c r="H39" s="549"/>
      <c r="I39" s="549"/>
      <c r="J39" s="549"/>
      <c r="K39" s="549"/>
      <c r="L39" s="549"/>
    </row>
    <row r="40" spans="1:12">
      <c r="H40" s="549"/>
      <c r="I40" s="549"/>
      <c r="J40" s="549"/>
      <c r="K40" s="549"/>
      <c r="L40" s="549"/>
    </row>
    <row r="42" spans="1:12" ht="39">
      <c r="B42" s="15" t="s">
        <v>484</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zoomScale="85" zoomScaleNormal="85" workbookViewId="0">
      <pane xSplit="1" ySplit="5" topLeftCell="B6" activePane="bottomRight" state="frozen"/>
      <selection activeCell="C29" sqref="C29"/>
      <selection pane="topRight" activeCell="C29" sqref="C29"/>
      <selection pane="bottomLeft" activeCell="C29" sqref="C29"/>
      <selection pane="bottomRight" activeCell="E17" sqref="E17"/>
    </sheetView>
  </sheetViews>
  <sheetFormatPr defaultRowHeight="15.75"/>
  <cols>
    <col min="1" max="1" width="9.5703125" style="12" bestFit="1" customWidth="1"/>
    <col min="2" max="2" width="68.42578125" style="10" customWidth="1"/>
    <col min="3" max="3" width="15.42578125" style="10" bestFit="1" customWidth="1"/>
    <col min="4" max="7" width="13.42578125" style="1" bestFit="1" customWidth="1"/>
    <col min="8" max="8" width="6.7109375" customWidth="1"/>
    <col min="9" max="12" width="13.42578125" bestFit="1" customWidth="1"/>
  </cols>
  <sheetData>
    <row r="1" spans="1:12">
      <c r="A1" s="11" t="s">
        <v>108</v>
      </c>
      <c r="B1" s="277" t="str">
        <f>Info!C2</f>
        <v>ს.ს "პროკრედიტ ბანკი"</v>
      </c>
    </row>
    <row r="2" spans="1:12">
      <c r="A2" s="11" t="s">
        <v>109</v>
      </c>
      <c r="B2" s="305">
        <v>45016</v>
      </c>
    </row>
    <row r="3" spans="1:12" ht="17.25" thickBot="1">
      <c r="A3" s="11"/>
      <c r="C3" s="727"/>
    </row>
    <row r="4" spans="1:12" ht="63" customHeight="1" thickBot="1">
      <c r="A4" s="31" t="s">
        <v>252</v>
      </c>
      <c r="B4" s="138" t="s">
        <v>139</v>
      </c>
      <c r="C4" s="139"/>
      <c r="D4" s="764" t="s">
        <v>932</v>
      </c>
      <c r="E4" s="765"/>
      <c r="F4" s="765"/>
      <c r="G4" s="766"/>
      <c r="I4" s="767" t="s">
        <v>933</v>
      </c>
      <c r="J4" s="768"/>
      <c r="K4" s="768"/>
      <c r="L4" s="769"/>
    </row>
    <row r="5" spans="1:12" ht="15">
      <c r="A5" s="191" t="s">
        <v>25</v>
      </c>
      <c r="B5" s="192"/>
      <c r="C5" s="740" t="str">
        <f>INT((MONTH($B$2))/3)&amp;"Q"&amp;"-"&amp;YEAR($B$2)</f>
        <v>1Q-2023</v>
      </c>
      <c r="D5" s="514" t="str">
        <f>IF(INT(MONTH($B$2))=3, "4"&amp;"Q"&amp;"-"&amp;YEAR($B$2)-1, IF(INT(MONTH($B$2))=6, "1"&amp;"Q"&amp;"-"&amp;YEAR($B$2), IF(INT(MONTH($B$2))=9, "2"&amp;"Q"&amp;"-"&amp;YEAR($B$2),IF(INT(MONTH($B$2))=12, "3"&amp;"Q"&amp;"-"&amp;YEAR($B$2), 0))))</f>
        <v>4Q-2022</v>
      </c>
      <c r="E5" s="296" t="str">
        <f>IF(INT(MONTH($B$2))=3, "3"&amp;"Q"&amp;"-"&amp;YEAR($B$2)-1, IF(INT(MONTH($B$2))=6, "4"&amp;"Q"&amp;"-"&amp;YEAR($B$2)-1, IF(INT(MONTH($B$2))=9, "1"&amp;"Q"&amp;"-"&amp;YEAR($B$2),IF(INT(MONTH($B$2))=12, "2"&amp;"Q"&amp;"-"&amp;YEAR($B$2), 0))))</f>
        <v>3Q-2022</v>
      </c>
      <c r="F5" s="296" t="str">
        <f>IF(INT(MONTH($B$2))=3, "2"&amp;"Q"&amp;"-"&amp;YEAR($B$2)-1, IF(INT(MONTH($B$2))=6, "3"&amp;"Q"&amp;"-"&amp;YEAR($B$2)-1, IF(INT(MONTH($B$2))=9, "4"&amp;"Q"&amp;"-"&amp;YEAR($B$2)-1,IF(INT(MONTH($B$2))=12, "1"&amp;"Q"&amp;"-"&amp;YEAR($B$2), 0))))</f>
        <v>2Q-2022</v>
      </c>
      <c r="G5" s="297" t="str">
        <f>IF(INT(MONTH($B$2))=3, "1"&amp;"Q"&amp;"-"&amp;YEAR($B$2)-1, IF(INT(MONTH($B$2))=6, "2"&amp;"Q"&amp;"-"&amp;YEAR($B$2)-1, IF(INT(MONTH($B$2))=9, "3"&amp;"Q"&amp;"-"&amp;YEAR($B$2)-1,IF(INT(MONTH($B$2))=12, "4"&amp;"Q"&amp;"-"&amp;YEAR($B$2)-1, 0))))</f>
        <v>1Q-2022</v>
      </c>
      <c r="I5" s="514" t="str">
        <f>D5</f>
        <v>4Q-2022</v>
      </c>
      <c r="J5" s="296" t="str">
        <f>E5</f>
        <v>3Q-2022</v>
      </c>
      <c r="K5" s="296" t="str">
        <f>F5</f>
        <v>2Q-2022</v>
      </c>
      <c r="L5" s="297" t="str">
        <f>G5</f>
        <v>1Q-2022</v>
      </c>
    </row>
    <row r="6" spans="1:12" ht="15">
      <c r="A6" s="298"/>
      <c r="B6" s="299" t="s">
        <v>106</v>
      </c>
      <c r="C6" s="193"/>
      <c r="D6" s="515"/>
      <c r="E6" s="193"/>
      <c r="F6" s="193"/>
      <c r="G6" s="194"/>
      <c r="I6" s="515"/>
      <c r="J6" s="193"/>
      <c r="K6" s="193"/>
      <c r="L6" s="194"/>
    </row>
    <row r="7" spans="1:12" ht="15">
      <c r="A7" s="298"/>
      <c r="B7" s="300" t="s">
        <v>110</v>
      </c>
      <c r="C7" s="193"/>
      <c r="D7" s="515"/>
      <c r="E7" s="193"/>
      <c r="F7" s="193"/>
      <c r="G7" s="194"/>
      <c r="I7" s="515"/>
      <c r="J7" s="193"/>
      <c r="K7" s="193"/>
      <c r="L7" s="194"/>
    </row>
    <row r="8" spans="1:12" ht="15">
      <c r="A8" s="281">
        <v>1</v>
      </c>
      <c r="B8" s="282" t="s">
        <v>22</v>
      </c>
      <c r="C8" s="741">
        <v>285780006.34999996</v>
      </c>
      <c r="D8" s="516">
        <v>286959169.19999999</v>
      </c>
      <c r="E8" s="517">
        <v>293323591.25</v>
      </c>
      <c r="F8" s="517">
        <v>279438790.15999997</v>
      </c>
      <c r="G8" s="518">
        <v>271304977.91000003</v>
      </c>
      <c r="I8" s="516">
        <v>273946291.68970001</v>
      </c>
      <c r="J8" s="517">
        <v>277403841.52560002</v>
      </c>
      <c r="K8" s="517">
        <v>264559174.30589998</v>
      </c>
      <c r="L8" s="518">
        <v>252401255.18969998</v>
      </c>
    </row>
    <row r="9" spans="1:12" ht="15">
      <c r="A9" s="281">
        <v>2</v>
      </c>
      <c r="B9" s="282" t="s">
        <v>86</v>
      </c>
      <c r="C9" s="741">
        <v>285780006.34999996</v>
      </c>
      <c r="D9" s="516">
        <v>286959169.19999999</v>
      </c>
      <c r="E9" s="517">
        <v>293323591.25</v>
      </c>
      <c r="F9" s="517">
        <v>279438790.15999997</v>
      </c>
      <c r="G9" s="518">
        <v>271304977.91000003</v>
      </c>
      <c r="I9" s="516">
        <v>273946291.68970001</v>
      </c>
      <c r="J9" s="517">
        <v>277403841.52560002</v>
      </c>
      <c r="K9" s="517">
        <v>264559174.30589998</v>
      </c>
      <c r="L9" s="518">
        <v>252401255.18969998</v>
      </c>
    </row>
    <row r="10" spans="1:12" ht="15">
      <c r="A10" s="281">
        <v>3</v>
      </c>
      <c r="B10" s="282" t="s">
        <v>85</v>
      </c>
      <c r="C10" s="741">
        <v>299688506.34999996</v>
      </c>
      <c r="D10" s="516">
        <v>301353669.19999999</v>
      </c>
      <c r="E10" s="517">
        <v>309948291.25</v>
      </c>
      <c r="F10" s="517">
        <v>297637090.15999997</v>
      </c>
      <c r="G10" s="518">
        <v>292941677.91000003</v>
      </c>
      <c r="I10" s="516">
        <v>303618960.59576386</v>
      </c>
      <c r="J10" s="517">
        <v>309485317.06889528</v>
      </c>
      <c r="K10" s="517">
        <v>299058838.56513447</v>
      </c>
      <c r="L10" s="518">
        <v>291329000.31061381</v>
      </c>
    </row>
    <row r="11" spans="1:12" ht="15">
      <c r="A11" s="281">
        <v>4</v>
      </c>
      <c r="B11" s="282" t="s">
        <v>443</v>
      </c>
      <c r="C11" s="741">
        <v>139808585.8826811</v>
      </c>
      <c r="D11" s="516">
        <v>134832120.68897417</v>
      </c>
      <c r="E11" s="517">
        <v>142018308.96233013</v>
      </c>
      <c r="F11" s="517">
        <v>139009162.96007109</v>
      </c>
      <c r="G11" s="518">
        <v>152679994.94600573</v>
      </c>
      <c r="I11" s="516">
        <v>133446105.18149276</v>
      </c>
      <c r="J11" s="517">
        <v>134827389.06345826</v>
      </c>
      <c r="K11" s="517">
        <v>142020969.14170042</v>
      </c>
      <c r="L11" s="518">
        <v>149773772.89641926</v>
      </c>
    </row>
    <row r="12" spans="1:12" ht="15">
      <c r="A12" s="281">
        <v>5</v>
      </c>
      <c r="B12" s="282" t="s">
        <v>444</v>
      </c>
      <c r="C12" s="741">
        <v>170864311.73866951</v>
      </c>
      <c r="D12" s="516">
        <v>166934955.54579458</v>
      </c>
      <c r="E12" s="517">
        <v>174712727.39220169</v>
      </c>
      <c r="F12" s="517">
        <v>173556174.66757071</v>
      </c>
      <c r="G12" s="518">
        <v>187757682.78272638</v>
      </c>
      <c r="I12" s="516">
        <v>166419574.43663165</v>
      </c>
      <c r="J12" s="517">
        <v>168176367.72848135</v>
      </c>
      <c r="K12" s="517">
        <v>177363978.02189726</v>
      </c>
      <c r="L12" s="518">
        <v>187094493.35625309</v>
      </c>
    </row>
    <row r="13" spans="1:12" ht="15">
      <c r="A13" s="281">
        <v>6</v>
      </c>
      <c r="B13" s="282" t="s">
        <v>445</v>
      </c>
      <c r="C13" s="741">
        <v>212059492.44781658</v>
      </c>
      <c r="D13" s="516">
        <v>214192243.86191863</v>
      </c>
      <c r="E13" s="517">
        <v>222835673.50705108</v>
      </c>
      <c r="F13" s="517">
        <v>224790207.88191217</v>
      </c>
      <c r="G13" s="518">
        <v>242528955.18712124</v>
      </c>
      <c r="I13" s="516">
        <v>214902396.27126923</v>
      </c>
      <c r="J13" s="517">
        <v>217242025.23812044</v>
      </c>
      <c r="K13" s="517">
        <v>229826836.33067399</v>
      </c>
      <c r="L13" s="518">
        <v>242483325.67966592</v>
      </c>
    </row>
    <row r="14" spans="1:12" ht="25.5">
      <c r="A14" s="298"/>
      <c r="B14" s="299" t="s">
        <v>447</v>
      </c>
      <c r="C14" s="193"/>
      <c r="D14" s="758"/>
      <c r="E14" s="193"/>
      <c r="F14" s="193"/>
      <c r="G14" s="760"/>
      <c r="I14" s="515"/>
      <c r="J14" s="193"/>
      <c r="K14" s="193"/>
      <c r="L14" s="194"/>
    </row>
    <row r="15" spans="1:12" ht="40.5" customHeight="1">
      <c r="A15" s="281">
        <v>7</v>
      </c>
      <c r="B15" s="282" t="s">
        <v>446</v>
      </c>
      <c r="C15" s="742">
        <v>1263057414.8167207</v>
      </c>
      <c r="D15" s="516">
        <v>1357510328.9738007</v>
      </c>
      <c r="E15" s="517">
        <v>1376754203.2859509</v>
      </c>
      <c r="F15" s="517">
        <v>1425095709.6146128</v>
      </c>
      <c r="G15" s="518">
        <v>1484454352.8014867</v>
      </c>
      <c r="I15" s="516">
        <v>1398900750.4156461</v>
      </c>
      <c r="J15" s="517">
        <v>1409415487.6862514</v>
      </c>
      <c r="K15" s="517">
        <v>1459312377.1791954</v>
      </c>
      <c r="L15" s="518">
        <v>1533447533.2549577</v>
      </c>
    </row>
    <row r="16" spans="1:12" ht="15">
      <c r="A16" s="298"/>
      <c r="B16" s="299" t="s">
        <v>450</v>
      </c>
      <c r="C16" s="193"/>
      <c r="D16" s="515"/>
      <c r="E16" s="193"/>
      <c r="F16" s="193"/>
      <c r="G16" s="194"/>
      <c r="I16" s="515"/>
      <c r="J16" s="193"/>
      <c r="K16" s="193"/>
      <c r="L16" s="194"/>
    </row>
    <row r="17" spans="1:12" ht="15">
      <c r="A17" s="281"/>
      <c r="B17" s="300" t="s">
        <v>434</v>
      </c>
      <c r="C17" s="193"/>
      <c r="D17" s="515"/>
      <c r="E17" s="193"/>
      <c r="F17" s="193"/>
      <c r="G17" s="194"/>
      <c r="I17" s="515"/>
      <c r="J17" s="193"/>
      <c r="K17" s="193"/>
      <c r="L17" s="194"/>
    </row>
    <row r="18" spans="1:12" ht="15">
      <c r="A18" s="281">
        <v>8</v>
      </c>
      <c r="B18" s="282" t="s">
        <v>441</v>
      </c>
      <c r="C18" s="743">
        <v>0.2262605032816096</v>
      </c>
      <c r="D18" s="759">
        <v>0.21138636154387461</v>
      </c>
      <c r="E18" s="520">
        <v>0.21305443669604465</v>
      </c>
      <c r="F18" s="520">
        <v>0.19608422667665479</v>
      </c>
      <c r="G18" s="761">
        <v>0.182764109518079</v>
      </c>
      <c r="I18" s="519">
        <v>0.19582968384876781</v>
      </c>
      <c r="J18" s="520">
        <v>0.19682190521476134</v>
      </c>
      <c r="K18" s="520">
        <v>0.18129029702145369</v>
      </c>
      <c r="L18" s="521">
        <v>0.16459725534524347</v>
      </c>
    </row>
    <row r="19" spans="1:12" ht="15" customHeight="1">
      <c r="A19" s="281">
        <v>9</v>
      </c>
      <c r="B19" s="282" t="s">
        <v>440</v>
      </c>
      <c r="C19" s="743">
        <v>0.2262605032816096</v>
      </c>
      <c r="D19" s="759">
        <v>0.21138636154387461</v>
      </c>
      <c r="E19" s="520">
        <v>0.21305443669604465</v>
      </c>
      <c r="F19" s="520">
        <v>0.19608422667665479</v>
      </c>
      <c r="G19" s="761">
        <v>0.182764109518079</v>
      </c>
      <c r="I19" s="519">
        <v>0.19582968384876781</v>
      </c>
      <c r="J19" s="520">
        <v>0.19682190521476134</v>
      </c>
      <c r="K19" s="520">
        <v>0.18129029702145369</v>
      </c>
      <c r="L19" s="521">
        <v>0.16459725534524347</v>
      </c>
    </row>
    <row r="20" spans="1:12" ht="15">
      <c r="A20" s="281">
        <v>10</v>
      </c>
      <c r="B20" s="282" t="s">
        <v>442</v>
      </c>
      <c r="C20" s="743">
        <v>0.23727227506398596</v>
      </c>
      <c r="D20" s="759">
        <v>0.22198996410421859</v>
      </c>
      <c r="E20" s="520">
        <v>0.225129722146651</v>
      </c>
      <c r="F20" s="520">
        <v>0.20885410583440017</v>
      </c>
      <c r="G20" s="761">
        <v>0.19733963348698172</v>
      </c>
      <c r="I20" s="519">
        <v>0.2170411020978805</v>
      </c>
      <c r="J20" s="520">
        <v>0.2195841607906252</v>
      </c>
      <c r="K20" s="520">
        <v>0.20493133837678107</v>
      </c>
      <c r="L20" s="521">
        <v>0.1899830245200676</v>
      </c>
    </row>
    <row r="21" spans="1:12" ht="15">
      <c r="A21" s="281">
        <v>11</v>
      </c>
      <c r="B21" s="282" t="s">
        <v>443</v>
      </c>
      <c r="C21" s="743">
        <v>0.11069060221856059</v>
      </c>
      <c r="D21" s="759">
        <v>9.9323090079837154E-2</v>
      </c>
      <c r="E21" s="520">
        <v>0.1031544400760642</v>
      </c>
      <c r="F21" s="520">
        <v>9.7543738306294675E-2</v>
      </c>
      <c r="G21" s="761">
        <v>0.10285260348886144</v>
      </c>
      <c r="I21" s="519">
        <v>9.5393547499236675E-2</v>
      </c>
      <c r="J21" s="520">
        <v>9.5661918179142394E-2</v>
      </c>
      <c r="K21" s="520">
        <v>9.7320471862386626E-2</v>
      </c>
      <c r="L21" s="521">
        <v>9.7671273159573579E-2</v>
      </c>
    </row>
    <row r="22" spans="1:12" ht="15">
      <c r="A22" s="281">
        <v>12</v>
      </c>
      <c r="B22" s="282" t="s">
        <v>444</v>
      </c>
      <c r="C22" s="743">
        <v>0.1352783410589955</v>
      </c>
      <c r="D22" s="759">
        <v>0.12297140727613304</v>
      </c>
      <c r="E22" s="520">
        <v>0.12690190229687207</v>
      </c>
      <c r="F22" s="520">
        <v>0.12178562709623575</v>
      </c>
      <c r="G22" s="761">
        <v>0.12648262469532121</v>
      </c>
      <c r="I22" s="519">
        <v>0.11896453296431823</v>
      </c>
      <c r="J22" s="520">
        <v>0.11932348494663267</v>
      </c>
      <c r="K22" s="520">
        <v>0.121539418698508</v>
      </c>
      <c r="L22" s="521">
        <v>0.12200906082461052</v>
      </c>
    </row>
    <row r="23" spans="1:12" ht="15">
      <c r="A23" s="281">
        <v>13</v>
      </c>
      <c r="B23" s="282" t="s">
        <v>445</v>
      </c>
      <c r="C23" s="743">
        <v>0.16789378690167306</v>
      </c>
      <c r="D23" s="759">
        <v>0.15778314115947506</v>
      </c>
      <c r="E23" s="520">
        <v>0.16185581491249551</v>
      </c>
      <c r="F23" s="520">
        <v>0.15773691995936326</v>
      </c>
      <c r="G23" s="761">
        <v>0.16337919366090078</v>
      </c>
      <c r="I23" s="519">
        <v>0.15362233254032975</v>
      </c>
      <c r="J23" s="520">
        <v>0.15413625516117535</v>
      </c>
      <c r="K23" s="520">
        <v>0.15748981501474138</v>
      </c>
      <c r="L23" s="521">
        <v>0.15812952215258452</v>
      </c>
    </row>
    <row r="24" spans="1:12" ht="15">
      <c r="A24" s="298"/>
      <c r="B24" s="299" t="s">
        <v>6</v>
      </c>
      <c r="C24" s="193"/>
      <c r="D24" s="515"/>
      <c r="E24" s="193"/>
      <c r="F24" s="193"/>
      <c r="G24" s="194"/>
      <c r="I24" s="515"/>
      <c r="J24" s="193"/>
      <c r="K24" s="193"/>
      <c r="L24" s="194"/>
    </row>
    <row r="25" spans="1:12" ht="15" customHeight="1">
      <c r="A25" s="301">
        <v>14</v>
      </c>
      <c r="B25" s="302" t="s">
        <v>7</v>
      </c>
      <c r="C25" s="744">
        <v>6.7456149412345817E-2</v>
      </c>
      <c r="D25" s="750">
        <v>6.4474595889792985E-2</v>
      </c>
      <c r="E25" s="751">
        <v>6.3288502623074824E-2</v>
      </c>
      <c r="F25" s="751">
        <v>6.2291974975209843E-2</v>
      </c>
      <c r="G25" s="752">
        <v>6.0692666816558265E-2</v>
      </c>
      <c r="I25" s="639">
        <v>6.521265242413761E-2</v>
      </c>
      <c r="J25" s="640">
        <v>6.368133411325555E-2</v>
      </c>
      <c r="K25" s="640">
        <v>6.179654332872131E-2</v>
      </c>
      <c r="L25" s="641">
        <v>5.999154835867343E-2</v>
      </c>
    </row>
    <row r="26" spans="1:12" ht="15">
      <c r="A26" s="301">
        <v>15</v>
      </c>
      <c r="B26" s="302" t="s">
        <v>8</v>
      </c>
      <c r="C26" s="744">
        <v>2.2619158790002689E-2</v>
      </c>
      <c r="D26" s="750">
        <v>2.0393613057925388E-2</v>
      </c>
      <c r="E26" s="751">
        <v>1.9954198929910263E-2</v>
      </c>
      <c r="F26" s="751">
        <v>1.9489604347840656E-2</v>
      </c>
      <c r="G26" s="752">
        <v>1.9539339654582037E-2</v>
      </c>
      <c r="I26" s="639">
        <v>1.9639712382865174E-2</v>
      </c>
      <c r="J26" s="640">
        <v>1.9306532440908391E-2</v>
      </c>
      <c r="K26" s="640">
        <v>1.8825975623938791E-2</v>
      </c>
      <c r="L26" s="641">
        <v>1.8682848008459277E-2</v>
      </c>
    </row>
    <row r="27" spans="1:12" ht="15">
      <c r="A27" s="301">
        <v>16</v>
      </c>
      <c r="B27" s="302" t="s">
        <v>9</v>
      </c>
      <c r="C27" s="744">
        <v>4.8154275386169267E-2</v>
      </c>
      <c r="D27" s="750">
        <v>4.7323209776968439E-2</v>
      </c>
      <c r="E27" s="751">
        <v>4.6441502430481355E-2</v>
      </c>
      <c r="F27" s="751">
        <v>3.5791094278653707E-2</v>
      </c>
      <c r="G27" s="752">
        <v>4.3002520350410425E-2</v>
      </c>
      <c r="I27" s="639">
        <v>3.3754987198341614E-2</v>
      </c>
      <c r="J27" s="640">
        <v>3.5846096558098735E-2</v>
      </c>
      <c r="K27" s="640">
        <v>3.286220247450599E-2</v>
      </c>
      <c r="L27" s="641">
        <v>3.0829497940298833E-2</v>
      </c>
    </row>
    <row r="28" spans="1:12" ht="15">
      <c r="A28" s="301">
        <v>17</v>
      </c>
      <c r="B28" s="302" t="s">
        <v>140</v>
      </c>
      <c r="C28" s="744">
        <v>4.4836990622343129E-2</v>
      </c>
      <c r="D28" s="750">
        <v>4.4080982831867593E-2</v>
      </c>
      <c r="E28" s="751">
        <v>4.3334303693164565E-2</v>
      </c>
      <c r="F28" s="751">
        <v>4.2802370627369191E-2</v>
      </c>
      <c r="G28" s="752">
        <v>4.1153327161976228E-2</v>
      </c>
      <c r="I28" s="639">
        <v>4.5572940041272422E-2</v>
      </c>
      <c r="J28" s="640">
        <v>4.4374801672347176E-2</v>
      </c>
      <c r="K28" s="640">
        <v>4.2970567704782518E-2</v>
      </c>
      <c r="L28" s="641">
        <v>4.1308700350214153E-2</v>
      </c>
    </row>
    <row r="29" spans="1:12" ht="15">
      <c r="A29" s="301">
        <v>18</v>
      </c>
      <c r="B29" s="302" t="s">
        <v>10</v>
      </c>
      <c r="C29" s="744">
        <v>3.1021810997214828E-2</v>
      </c>
      <c r="D29" s="750">
        <v>2.5468037453145048E-2</v>
      </c>
      <c r="E29" s="751">
        <v>2.5646586602354138E-2</v>
      </c>
      <c r="F29" s="751">
        <v>2.2656120746730058E-2</v>
      </c>
      <c r="G29" s="752">
        <v>2.657227471693922E-2</v>
      </c>
      <c r="I29" s="639">
        <v>2.622381982031205E-2</v>
      </c>
      <c r="J29" s="640">
        <v>2.6321786675735696E-2</v>
      </c>
      <c r="K29" s="640">
        <v>2.4790817584851198E-2</v>
      </c>
      <c r="L29" s="641">
        <v>2.1840057072193171E-2</v>
      </c>
    </row>
    <row r="30" spans="1:12" ht="15">
      <c r="A30" s="301">
        <v>19</v>
      </c>
      <c r="B30" s="302" t="s">
        <v>11</v>
      </c>
      <c r="C30" s="744">
        <v>0.17682178100545431</v>
      </c>
      <c r="D30" s="750">
        <v>0.1564190375049648</v>
      </c>
      <c r="E30" s="751">
        <v>0.16052246852176397</v>
      </c>
      <c r="F30" s="751">
        <v>0.1471650687188952</v>
      </c>
      <c r="G30" s="752">
        <v>0.17884456007951224</v>
      </c>
      <c r="I30" s="639">
        <v>0.17098308069776988</v>
      </c>
      <c r="J30" s="640">
        <v>0.17531643642620445</v>
      </c>
      <c r="K30" s="640">
        <v>0.17203333003254861</v>
      </c>
      <c r="L30" s="641">
        <v>0.15741640181044075</v>
      </c>
    </row>
    <row r="31" spans="1:12" ht="15">
      <c r="A31" s="298"/>
      <c r="B31" s="299" t="s">
        <v>12</v>
      </c>
      <c r="C31" s="738"/>
      <c r="D31" s="753"/>
      <c r="E31" s="754"/>
      <c r="F31" s="754"/>
      <c r="G31" s="739"/>
      <c r="I31" s="642"/>
      <c r="J31" s="643"/>
      <c r="K31" s="643"/>
      <c r="L31" s="644"/>
    </row>
    <row r="32" spans="1:12" ht="15">
      <c r="A32" s="301">
        <v>20</v>
      </c>
      <c r="B32" s="302" t="s">
        <v>13</v>
      </c>
      <c r="C32" s="744">
        <v>2.8434200581178889E-2</v>
      </c>
      <c r="D32" s="750">
        <v>3.0622323655485766E-2</v>
      </c>
      <c r="E32" s="751">
        <v>2.5578567256950346E-2</v>
      </c>
      <c r="F32" s="751">
        <v>2.7178006155845699E-2</v>
      </c>
      <c r="G32" s="752">
        <v>1.9133100631299058E-2</v>
      </c>
      <c r="I32" s="639">
        <v>3.5160458436441604E-2</v>
      </c>
      <c r="J32" s="640">
        <v>3.6511937951441455E-2</v>
      </c>
      <c r="K32" s="640">
        <v>3.3864080055454132E-2</v>
      </c>
      <c r="L32" s="641">
        <v>3.4130601984286413E-2</v>
      </c>
    </row>
    <row r="33" spans="1:12" ht="15" customHeight="1">
      <c r="A33" s="301">
        <v>21</v>
      </c>
      <c r="B33" s="302" t="s">
        <v>953</v>
      </c>
      <c r="C33" s="744">
        <v>2.5135755468757546E-2</v>
      </c>
      <c r="D33" s="750">
        <v>2.6194549980792528E-2</v>
      </c>
      <c r="E33" s="751">
        <v>2.5689052925695441E-2</v>
      </c>
      <c r="F33" s="751">
        <v>2.6606785214774567E-2</v>
      </c>
      <c r="G33" s="752">
        <v>2.2315589571519759E-2</v>
      </c>
      <c r="I33" s="639">
        <v>3.4637099176404645E-2</v>
      </c>
      <c r="J33" s="640">
        <v>3.5175196410705295E-2</v>
      </c>
      <c r="K33" s="640">
        <v>3.420228548735374E-2</v>
      </c>
      <c r="L33" s="641">
        <v>3.3188803736394795E-2</v>
      </c>
    </row>
    <row r="34" spans="1:12" ht="15">
      <c r="A34" s="301">
        <v>22</v>
      </c>
      <c r="B34" s="302" t="s">
        <v>14</v>
      </c>
      <c r="C34" s="744">
        <v>0.69051686414737001</v>
      </c>
      <c r="D34" s="750">
        <v>0.69512813036790977</v>
      </c>
      <c r="E34" s="751">
        <v>0.69934538693536696</v>
      </c>
      <c r="F34" s="751">
        <v>0.70813493316739884</v>
      </c>
      <c r="G34" s="752">
        <v>0.71090845757580978</v>
      </c>
      <c r="I34" s="639">
        <v>0.69624243362773197</v>
      </c>
      <c r="J34" s="640">
        <v>0.69974271143499644</v>
      </c>
      <c r="K34" s="640">
        <v>0.70950458552113549</v>
      </c>
      <c r="L34" s="641">
        <v>0.71422693925889502</v>
      </c>
    </row>
    <row r="35" spans="1:12" ht="15" customHeight="1">
      <c r="A35" s="301">
        <v>23</v>
      </c>
      <c r="B35" s="302" t="s">
        <v>15</v>
      </c>
      <c r="C35" s="744">
        <v>0.63954760756654583</v>
      </c>
      <c r="D35" s="750">
        <v>0.64822158396668916</v>
      </c>
      <c r="E35" s="751">
        <v>0.66252718642126995</v>
      </c>
      <c r="F35" s="751">
        <v>0.68310300649307898</v>
      </c>
      <c r="G35" s="752">
        <v>0.70786712079690151</v>
      </c>
      <c r="I35" s="639">
        <v>0.64775500897382521</v>
      </c>
      <c r="J35" s="640">
        <v>0.66108551634875967</v>
      </c>
      <c r="K35" s="640">
        <v>0.68362301774398004</v>
      </c>
      <c r="L35" s="641">
        <v>0.71273149047928408</v>
      </c>
    </row>
    <row r="36" spans="1:12" ht="15">
      <c r="A36" s="301">
        <v>24</v>
      </c>
      <c r="B36" s="302" t="s">
        <v>16</v>
      </c>
      <c r="C36" s="744">
        <v>-3.1911040723059468E-2</v>
      </c>
      <c r="D36" s="750">
        <v>-0.15006342363279968</v>
      </c>
      <c r="E36" s="751">
        <v>-0.13292441722238901</v>
      </c>
      <c r="F36" s="751">
        <v>-7.3004550976173629E-2</v>
      </c>
      <c r="G36" s="752">
        <v>-1.8495340770784154E-2</v>
      </c>
      <c r="I36" s="639">
        <v>-0.15023697492344965</v>
      </c>
      <c r="J36" s="640">
        <v>-0.13455601027057243</v>
      </c>
      <c r="K36" s="640">
        <v>-7.2309459960511011E-2</v>
      </c>
      <c r="L36" s="641">
        <v>-7.8017471714940546E-3</v>
      </c>
    </row>
    <row r="37" spans="1:12" ht="15" customHeight="1">
      <c r="A37" s="298"/>
      <c r="B37" s="299" t="s">
        <v>17</v>
      </c>
      <c r="C37" s="193"/>
      <c r="D37" s="515"/>
      <c r="E37" s="193"/>
      <c r="F37" s="193"/>
      <c r="G37" s="194"/>
      <c r="I37" s="642"/>
      <c r="J37" s="643"/>
      <c r="K37" s="643"/>
      <c r="L37" s="644"/>
    </row>
    <row r="38" spans="1:12" ht="15" customHeight="1">
      <c r="A38" s="301">
        <v>25</v>
      </c>
      <c r="B38" s="302" t="s">
        <v>18</v>
      </c>
      <c r="C38" s="745">
        <v>0.27559949547180901</v>
      </c>
      <c r="D38" s="755">
        <v>0.30985571690298702</v>
      </c>
      <c r="E38" s="756">
        <v>0.26911296159466658</v>
      </c>
      <c r="F38" s="756">
        <v>0.25915713373984967</v>
      </c>
      <c r="G38" s="757">
        <v>0.27107976582035498</v>
      </c>
      <c r="I38" s="645">
        <v>0.30864253015534243</v>
      </c>
      <c r="J38" s="646">
        <v>0.29030962098916885</v>
      </c>
      <c r="K38" s="646">
        <v>0.25974071704382723</v>
      </c>
      <c r="L38" s="647">
        <v>0.24923241561031936</v>
      </c>
    </row>
    <row r="39" spans="1:12" ht="15" customHeight="1">
      <c r="A39" s="301">
        <v>26</v>
      </c>
      <c r="B39" s="302" t="s">
        <v>19</v>
      </c>
      <c r="C39" s="745">
        <v>0.78847754664238634</v>
      </c>
      <c r="D39" s="755">
        <v>0.78926246242439457</v>
      </c>
      <c r="E39" s="756">
        <v>0.80595071262735296</v>
      </c>
      <c r="F39" s="756">
        <v>0.8222710069256286</v>
      </c>
      <c r="G39" s="757">
        <v>0.84294867092458425</v>
      </c>
      <c r="I39" s="645">
        <v>0.78015822223340014</v>
      </c>
      <c r="J39" s="646">
        <v>0.80027059693454039</v>
      </c>
      <c r="K39" s="646">
        <v>0.81960924777775068</v>
      </c>
      <c r="L39" s="647">
        <v>0.83610589879624975</v>
      </c>
    </row>
    <row r="40" spans="1:12" ht="15" customHeight="1">
      <c r="A40" s="301">
        <v>27</v>
      </c>
      <c r="B40" s="303" t="s">
        <v>20</v>
      </c>
      <c r="C40" s="745">
        <v>0.38070765035147336</v>
      </c>
      <c r="D40" s="755">
        <v>0.3901089726978868</v>
      </c>
      <c r="E40" s="756">
        <v>0.37321652518957416</v>
      </c>
      <c r="F40" s="756">
        <v>0.34844236605783807</v>
      </c>
      <c r="G40" s="757">
        <v>0.3472815186659588</v>
      </c>
      <c r="I40" s="645">
        <v>0.39098540547920624</v>
      </c>
      <c r="J40" s="646">
        <v>0.3765027613067527</v>
      </c>
      <c r="K40" s="646">
        <v>0.35374375299533167</v>
      </c>
      <c r="L40" s="647">
        <v>0.3466131033784432</v>
      </c>
    </row>
    <row r="41" spans="1:12" ht="15" customHeight="1">
      <c r="A41" s="304"/>
      <c r="B41" s="299" t="s">
        <v>356</v>
      </c>
      <c r="C41" s="193"/>
      <c r="D41" s="515"/>
      <c r="E41" s="193"/>
      <c r="F41" s="193"/>
      <c r="G41" s="194"/>
      <c r="I41" s="515"/>
      <c r="J41" s="193"/>
      <c r="K41" s="193"/>
      <c r="L41" s="194"/>
    </row>
    <row r="42" spans="1:12" ht="15" customHeight="1">
      <c r="A42" s="301">
        <v>28</v>
      </c>
      <c r="B42" s="340" t="s">
        <v>340</v>
      </c>
      <c r="C42" s="746">
        <v>435541083.84380001</v>
      </c>
      <c r="D42" s="525">
        <v>526776079.68530005</v>
      </c>
      <c r="E42" s="526">
        <v>490743371.55261201</v>
      </c>
      <c r="F42" s="526">
        <v>444350657.92334801</v>
      </c>
      <c r="G42" s="527">
        <v>450833139.213337</v>
      </c>
      <c r="I42" s="525">
        <v>527029762.76459998</v>
      </c>
      <c r="J42" s="526">
        <v>490568914.78259993</v>
      </c>
      <c r="K42" s="526">
        <v>444120449.67460006</v>
      </c>
      <c r="L42" s="527">
        <v>454681903.33750004</v>
      </c>
    </row>
    <row r="43" spans="1:12" ht="15">
      <c r="A43" s="301">
        <v>29</v>
      </c>
      <c r="B43" s="302" t="s">
        <v>341</v>
      </c>
      <c r="C43" s="746">
        <v>243509818.3920185</v>
      </c>
      <c r="D43" s="522">
        <v>268490931.31507796</v>
      </c>
      <c r="E43" s="523">
        <v>248754246.75872946</v>
      </c>
      <c r="F43" s="523">
        <v>236890843.83439201</v>
      </c>
      <c r="G43" s="524">
        <v>258399856.95106149</v>
      </c>
      <c r="I43" s="522">
        <v>269008880.10572952</v>
      </c>
      <c r="J43" s="523">
        <v>249192651.43564153</v>
      </c>
      <c r="K43" s="523">
        <v>238229032.26322749</v>
      </c>
      <c r="L43" s="524">
        <v>260955667.83074299</v>
      </c>
    </row>
    <row r="44" spans="1:12" ht="15">
      <c r="A44" s="337">
        <v>30</v>
      </c>
      <c r="B44" s="338" t="s">
        <v>339</v>
      </c>
      <c r="C44" s="747">
        <v>1.7885976291216179</v>
      </c>
      <c r="D44" s="645">
        <v>1.9619883513574645</v>
      </c>
      <c r="E44" s="646">
        <v>1.9728039940905673</v>
      </c>
      <c r="F44" s="646">
        <v>1.8757612186733104</v>
      </c>
      <c r="G44" s="647">
        <v>1.7447112569366499</v>
      </c>
      <c r="H44" s="535"/>
      <c r="I44" s="645">
        <v>1.9591537742451461</v>
      </c>
      <c r="J44" s="646">
        <v>1.9686331517255762</v>
      </c>
      <c r="K44" s="646">
        <v>1.864258295705437</v>
      </c>
      <c r="L44" s="647">
        <v>1.7423722087247737</v>
      </c>
    </row>
    <row r="45" spans="1:12" ht="15">
      <c r="A45" s="337"/>
      <c r="B45" s="299" t="s">
        <v>451</v>
      </c>
      <c r="C45" s="193"/>
      <c r="D45" s="515"/>
      <c r="E45" s="193"/>
      <c r="F45" s="193"/>
      <c r="G45" s="194"/>
      <c r="I45" s="515"/>
      <c r="J45" s="193"/>
      <c r="K45" s="193"/>
      <c r="L45" s="194"/>
    </row>
    <row r="46" spans="1:12" ht="15">
      <c r="A46" s="337">
        <v>31</v>
      </c>
      <c r="B46" s="338" t="s">
        <v>458</v>
      </c>
      <c r="C46" s="748">
        <v>1287990012.3487723</v>
      </c>
      <c r="D46" s="528">
        <v>1382155379.7554777</v>
      </c>
      <c r="E46" s="529">
        <v>1385655533.6448512</v>
      </c>
      <c r="F46" s="529">
        <v>1425928183.7269461</v>
      </c>
      <c r="G46" s="339">
        <v>1490064072.1214964</v>
      </c>
      <c r="I46" s="528">
        <v>1369558623.0457997</v>
      </c>
      <c r="J46" s="529">
        <v>1369272838.1786513</v>
      </c>
      <c r="K46" s="529">
        <v>1411158007.2549772</v>
      </c>
      <c r="L46" s="339">
        <v>1483414751.8754787</v>
      </c>
    </row>
    <row r="47" spans="1:12" ht="15">
      <c r="A47" s="337">
        <v>32</v>
      </c>
      <c r="B47" s="338" t="s">
        <v>471</v>
      </c>
      <c r="C47" s="748">
        <v>850351100.51402581</v>
      </c>
      <c r="D47" s="528">
        <v>877361648.58104157</v>
      </c>
      <c r="E47" s="529">
        <v>893857274.15279412</v>
      </c>
      <c r="F47" s="529">
        <v>953300019.37124324</v>
      </c>
      <c r="G47" s="339">
        <v>1001233152.7026067</v>
      </c>
      <c r="I47" s="528">
        <v>882299952.21567571</v>
      </c>
      <c r="J47" s="529">
        <v>892619181.38749194</v>
      </c>
      <c r="K47" s="529">
        <v>952381749.20619166</v>
      </c>
      <c r="L47" s="339">
        <v>1015638873.9223225</v>
      </c>
    </row>
    <row r="48" spans="1:12" thickBot="1">
      <c r="A48" s="72">
        <v>33</v>
      </c>
      <c r="B48" s="152" t="s">
        <v>485</v>
      </c>
      <c r="C48" s="749">
        <v>1.5146567242286153</v>
      </c>
      <c r="D48" s="648">
        <v>1.5753542247838617</v>
      </c>
      <c r="E48" s="649">
        <v>1.5501977482458682</v>
      </c>
      <c r="F48" s="649">
        <v>1.4957811336953801</v>
      </c>
      <c r="G48" s="650">
        <v>1.4882288586823151</v>
      </c>
      <c r="I48" s="648">
        <v>1.5522596590949549</v>
      </c>
      <c r="J48" s="649">
        <v>1.5339944141131343</v>
      </c>
      <c r="K48" s="649">
        <v>1.481714667916699</v>
      </c>
      <c r="L48" s="650">
        <v>1.4605730343371361</v>
      </c>
    </row>
    <row r="49" spans="1:2">
      <c r="A49" s="13"/>
    </row>
    <row r="50" spans="1:2">
      <c r="B50" s="15"/>
    </row>
    <row r="51" spans="1:2" ht="90.75">
      <c r="B51" s="218" t="s">
        <v>355</v>
      </c>
    </row>
  </sheetData>
  <mergeCells count="2">
    <mergeCell ref="D4:G4"/>
    <mergeCell ref="I4:L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80" zoomScaleNormal="80" workbookViewId="0">
      <selection activeCell="I29" sqref="I29:J29"/>
    </sheetView>
  </sheetViews>
  <sheetFormatPr defaultColWidth="9.140625" defaultRowHeight="12.75"/>
  <cols>
    <col min="1" max="1" width="11.85546875" style="345" bestFit="1" customWidth="1"/>
    <col min="2" max="2" width="100.42578125" style="345" customWidth="1"/>
    <col min="3" max="3" width="19.28515625" style="345" customWidth="1"/>
    <col min="4" max="4" width="16.42578125" style="345" customWidth="1"/>
    <col min="5" max="5" width="23.140625" style="345" customWidth="1"/>
    <col min="6" max="6" width="15.5703125" style="345" customWidth="1"/>
    <col min="7" max="7" width="26.5703125" style="345" customWidth="1"/>
    <col min="8" max="8" width="17" style="345" bestFit="1" customWidth="1"/>
    <col min="9" max="16384" width="9.140625" style="345"/>
  </cols>
  <sheetData>
    <row r="1" spans="1:8" ht="13.5">
      <c r="A1" s="344" t="s">
        <v>108</v>
      </c>
      <c r="B1" s="277" t="str">
        <f>Info!C2</f>
        <v>ს.ს "პროკრედიტ ბანკი"</v>
      </c>
    </row>
    <row r="2" spans="1:8">
      <c r="A2" s="344" t="s">
        <v>109</v>
      </c>
      <c r="B2" s="347">
        <f>'1. key ratios'!B2</f>
        <v>45016</v>
      </c>
    </row>
    <row r="3" spans="1:8">
      <c r="A3" s="346" t="s">
        <v>491</v>
      </c>
    </row>
    <row r="5" spans="1:8">
      <c r="A5" s="827" t="s">
        <v>492</v>
      </c>
      <c r="B5" s="828"/>
      <c r="C5" s="833" t="s">
        <v>493</v>
      </c>
      <c r="D5" s="834"/>
      <c r="E5" s="834"/>
      <c r="F5" s="834"/>
      <c r="G5" s="834"/>
      <c r="H5" s="835"/>
    </row>
    <row r="6" spans="1:8">
      <c r="A6" s="829"/>
      <c r="B6" s="830"/>
      <c r="C6" s="836"/>
      <c r="D6" s="837"/>
      <c r="E6" s="837"/>
      <c r="F6" s="837"/>
      <c r="G6" s="837"/>
      <c r="H6" s="838"/>
    </row>
    <row r="7" spans="1:8" ht="25.5">
      <c r="A7" s="831"/>
      <c r="B7" s="832"/>
      <c r="C7" s="418" t="s">
        <v>494</v>
      </c>
      <c r="D7" s="418" t="s">
        <v>495</v>
      </c>
      <c r="E7" s="418" t="s">
        <v>496</v>
      </c>
      <c r="F7" s="418" t="s">
        <v>497</v>
      </c>
      <c r="G7" s="418" t="s">
        <v>677</v>
      </c>
      <c r="H7" s="418" t="s">
        <v>66</v>
      </c>
    </row>
    <row r="8" spans="1:8">
      <c r="A8" s="414">
        <v>1</v>
      </c>
      <c r="B8" s="413" t="s">
        <v>134</v>
      </c>
      <c r="C8" s="737">
        <v>248122957.73880002</v>
      </c>
      <c r="D8" s="737">
        <v>54354474.589999989</v>
      </c>
      <c r="E8" s="737">
        <v>22771659.980000012</v>
      </c>
      <c r="F8" s="737"/>
      <c r="G8" s="737"/>
      <c r="H8" s="719">
        <v>325249092.30880004</v>
      </c>
    </row>
    <row r="9" spans="1:8">
      <c r="A9" s="414">
        <v>2</v>
      </c>
      <c r="B9" s="413" t="s">
        <v>135</v>
      </c>
      <c r="C9" s="737"/>
      <c r="D9" s="737"/>
      <c r="E9" s="737"/>
      <c r="F9" s="737"/>
      <c r="G9" s="737"/>
      <c r="H9" s="719">
        <v>0</v>
      </c>
    </row>
    <row r="10" spans="1:8">
      <c r="A10" s="414">
        <v>3</v>
      </c>
      <c r="B10" s="413" t="s">
        <v>136</v>
      </c>
      <c r="C10" s="737"/>
      <c r="D10" s="737"/>
      <c r="E10" s="737"/>
      <c r="F10" s="737"/>
      <c r="G10" s="737"/>
      <c r="H10" s="719">
        <v>0</v>
      </c>
    </row>
    <row r="11" spans="1:8">
      <c r="A11" s="414">
        <v>4</v>
      </c>
      <c r="B11" s="413" t="s">
        <v>137</v>
      </c>
      <c r="C11" s="737"/>
      <c r="D11" s="737"/>
      <c r="E11" s="737"/>
      <c r="F11" s="737"/>
      <c r="G11" s="737"/>
      <c r="H11" s="719">
        <v>0</v>
      </c>
    </row>
    <row r="12" spans="1:8">
      <c r="A12" s="414">
        <v>5</v>
      </c>
      <c r="B12" s="413" t="s">
        <v>944</v>
      </c>
      <c r="C12" s="737"/>
      <c r="D12" s="737"/>
      <c r="E12" s="737"/>
      <c r="F12" s="737"/>
      <c r="G12" s="737"/>
      <c r="H12" s="719">
        <v>0</v>
      </c>
    </row>
    <row r="13" spans="1:8">
      <c r="A13" s="414">
        <v>6</v>
      </c>
      <c r="B13" s="413" t="s">
        <v>138</v>
      </c>
      <c r="C13" s="737">
        <v>71312139.210107014</v>
      </c>
      <c r="D13" s="737">
        <v>0</v>
      </c>
      <c r="E13" s="737">
        <v>0</v>
      </c>
      <c r="F13" s="737"/>
      <c r="G13" s="737">
        <v>460792.46065700002</v>
      </c>
      <c r="H13" s="719">
        <v>71772931.670764014</v>
      </c>
    </row>
    <row r="14" spans="1:8">
      <c r="A14" s="414">
        <v>7</v>
      </c>
      <c r="B14" s="413" t="s">
        <v>71</v>
      </c>
      <c r="C14" s="737">
        <v>0</v>
      </c>
      <c r="D14" s="737">
        <v>197783767.72960001</v>
      </c>
      <c r="E14" s="737">
        <v>227910522.60879999</v>
      </c>
      <c r="F14" s="737">
        <v>308236305.80659997</v>
      </c>
      <c r="G14" s="737">
        <v>432657.03309373377</v>
      </c>
      <c r="H14" s="719">
        <v>734363253.17809367</v>
      </c>
    </row>
    <row r="15" spans="1:8">
      <c r="A15" s="414">
        <v>8</v>
      </c>
      <c r="B15" s="415" t="s">
        <v>72</v>
      </c>
      <c r="C15" s="737">
        <v>0</v>
      </c>
      <c r="D15" s="737">
        <v>58984342.141599998</v>
      </c>
      <c r="E15" s="737">
        <v>102497484.59540001</v>
      </c>
      <c r="F15" s="737">
        <v>105762378.3075</v>
      </c>
      <c r="G15" s="737">
        <v>66411.738458981999</v>
      </c>
      <c r="H15" s="719">
        <v>267310616.78295898</v>
      </c>
    </row>
    <row r="16" spans="1:8">
      <c r="A16" s="414">
        <v>9</v>
      </c>
      <c r="B16" s="413" t="s">
        <v>945</v>
      </c>
      <c r="C16" s="737">
        <v>0</v>
      </c>
      <c r="D16" s="737">
        <v>18006398.077399999</v>
      </c>
      <c r="E16" s="737">
        <v>29906077.1928</v>
      </c>
      <c r="F16" s="737">
        <v>41649454.338</v>
      </c>
      <c r="G16" s="737">
        <v>112693.9250470066</v>
      </c>
      <c r="H16" s="719">
        <v>89674623.533247009</v>
      </c>
    </row>
    <row r="17" spans="1:8">
      <c r="A17" s="414">
        <v>10</v>
      </c>
      <c r="B17" s="417" t="s">
        <v>512</v>
      </c>
      <c r="C17" s="737">
        <v>0</v>
      </c>
      <c r="D17" s="737">
        <v>889860.90350000001</v>
      </c>
      <c r="E17" s="737">
        <v>1132350.6088</v>
      </c>
      <c r="F17" s="737">
        <v>1275786.8875</v>
      </c>
      <c r="G17" s="737">
        <v>490176.98560000001</v>
      </c>
      <c r="H17" s="719">
        <v>3788175.3854</v>
      </c>
    </row>
    <row r="18" spans="1:8">
      <c r="A18" s="414">
        <v>11</v>
      </c>
      <c r="B18" s="413" t="s">
        <v>68</v>
      </c>
      <c r="C18" s="737"/>
      <c r="D18" s="737"/>
      <c r="E18" s="737"/>
      <c r="F18" s="737"/>
      <c r="G18" s="737">
        <v>4336912.75</v>
      </c>
      <c r="H18" s="719">
        <v>4336912.75</v>
      </c>
    </row>
    <row r="19" spans="1:8">
      <c r="A19" s="414">
        <v>12</v>
      </c>
      <c r="B19" s="413" t="s">
        <v>69</v>
      </c>
      <c r="C19" s="737"/>
      <c r="D19" s="737"/>
      <c r="E19" s="737"/>
      <c r="F19" s="737"/>
      <c r="G19" s="737"/>
      <c r="H19" s="719">
        <v>0</v>
      </c>
    </row>
    <row r="20" spans="1:8">
      <c r="A20" s="416">
        <v>13</v>
      </c>
      <c r="B20" s="415" t="s">
        <v>70</v>
      </c>
      <c r="C20" s="737"/>
      <c r="D20" s="737"/>
      <c r="E20" s="737"/>
      <c r="F20" s="737"/>
      <c r="G20" s="737"/>
      <c r="H20" s="719">
        <v>0</v>
      </c>
    </row>
    <row r="21" spans="1:8">
      <c r="A21" s="414">
        <v>14</v>
      </c>
      <c r="B21" s="413" t="s">
        <v>498</v>
      </c>
      <c r="C21" s="737">
        <v>41284437.695624001</v>
      </c>
      <c r="D21" s="737">
        <v>3720405.4770264756</v>
      </c>
      <c r="E21" s="737">
        <v>128509.74522848302</v>
      </c>
      <c r="F21" s="737"/>
      <c r="G21" s="737">
        <v>46885497.118965395</v>
      </c>
      <c r="H21" s="719">
        <v>92018850.036844358</v>
      </c>
    </row>
    <row r="22" spans="1:8">
      <c r="A22" s="412">
        <v>15</v>
      </c>
      <c r="B22" s="411" t="s">
        <v>66</v>
      </c>
      <c r="C22" s="623">
        <f t="shared" ref="C22:H22" si="0">SUM(C18:C21)+SUM(C8:C16)</f>
        <v>360719534.64453101</v>
      </c>
      <c r="D22" s="623">
        <f t="shared" si="0"/>
        <v>332849388.01562643</v>
      </c>
      <c r="E22" s="623">
        <f t="shared" si="0"/>
        <v>383214254.1222285</v>
      </c>
      <c r="F22" s="623">
        <f t="shared" si="0"/>
        <v>455648138.45209998</v>
      </c>
      <c r="G22" s="623">
        <f t="shared" si="0"/>
        <v>52294965.026222117</v>
      </c>
      <c r="H22" s="623">
        <f t="shared" si="0"/>
        <v>1584726280.2607079</v>
      </c>
    </row>
    <row r="26" spans="1:8" ht="50.25" customHeight="1">
      <c r="B26" s="353" t="s">
        <v>676</v>
      </c>
      <c r="C26" s="591"/>
      <c r="D26" s="591"/>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D29" sqref="D29"/>
    </sheetView>
  </sheetViews>
  <sheetFormatPr defaultColWidth="9.140625" defaultRowHeight="12.75"/>
  <cols>
    <col min="1" max="1" width="11.85546875" style="348" bestFit="1" customWidth="1"/>
    <col min="2" max="2" width="86.85546875" style="345" customWidth="1"/>
    <col min="3" max="4" width="31.5703125" style="345" customWidth="1"/>
    <col min="5" max="5" width="16.42578125" style="345" bestFit="1" customWidth="1"/>
    <col min="6" max="6" width="14.28515625" style="345" bestFit="1" customWidth="1"/>
    <col min="7" max="7" width="20" style="345" bestFit="1" customWidth="1"/>
    <col min="8" max="8" width="25.140625" style="345" bestFit="1" customWidth="1"/>
    <col min="9" max="16384" width="9.140625" style="345"/>
  </cols>
  <sheetData>
    <row r="1" spans="1:8" ht="13.5">
      <c r="A1" s="344" t="s">
        <v>108</v>
      </c>
      <c r="B1" s="277" t="str">
        <f>Info!C2</f>
        <v>ს.ს "პროკრედიტ ბანკი"</v>
      </c>
      <c r="C1" s="430"/>
      <c r="D1" s="430"/>
      <c r="E1" s="430"/>
      <c r="F1" s="430"/>
      <c r="G1" s="430"/>
      <c r="H1" s="430"/>
    </row>
    <row r="2" spans="1:8">
      <c r="A2" s="344" t="s">
        <v>109</v>
      </c>
      <c r="B2" s="347">
        <f>'1. key ratios'!B2</f>
        <v>45016</v>
      </c>
      <c r="C2" s="430"/>
      <c r="D2" s="430"/>
      <c r="E2" s="430"/>
      <c r="F2" s="430"/>
      <c r="G2" s="430"/>
      <c r="H2" s="430"/>
    </row>
    <row r="3" spans="1:8">
      <c r="A3" s="346" t="s">
        <v>499</v>
      </c>
      <c r="B3" s="430"/>
      <c r="C3" s="430"/>
      <c r="D3" s="430"/>
      <c r="E3" s="430"/>
      <c r="F3" s="430"/>
      <c r="G3" s="430"/>
      <c r="H3" s="430"/>
    </row>
    <row r="4" spans="1:8">
      <c r="A4" s="431"/>
      <c r="B4" s="430"/>
      <c r="C4" s="429" t="s">
        <v>500</v>
      </c>
      <c r="D4" s="429" t="s">
        <v>501</v>
      </c>
      <c r="E4" s="429" t="s">
        <v>502</v>
      </c>
      <c r="F4" s="429" t="s">
        <v>503</v>
      </c>
      <c r="G4" s="429" t="s">
        <v>504</v>
      </c>
      <c r="H4" s="429" t="s">
        <v>505</v>
      </c>
    </row>
    <row r="5" spans="1:8" ht="33.950000000000003" customHeight="1">
      <c r="A5" s="827" t="s">
        <v>865</v>
      </c>
      <c r="B5" s="828"/>
      <c r="C5" s="841" t="s">
        <v>594</v>
      </c>
      <c r="D5" s="841"/>
      <c r="E5" s="841" t="s">
        <v>864</v>
      </c>
      <c r="F5" s="839" t="s">
        <v>863</v>
      </c>
      <c r="G5" s="839" t="s">
        <v>509</v>
      </c>
      <c r="H5" s="427" t="s">
        <v>862</v>
      </c>
    </row>
    <row r="6" spans="1:8" ht="25.5">
      <c r="A6" s="831"/>
      <c r="B6" s="832"/>
      <c r="C6" s="428" t="s">
        <v>510</v>
      </c>
      <c r="D6" s="428" t="s">
        <v>511</v>
      </c>
      <c r="E6" s="841"/>
      <c r="F6" s="840"/>
      <c r="G6" s="840"/>
      <c r="H6" s="427" t="s">
        <v>861</v>
      </c>
    </row>
    <row r="7" spans="1:8">
      <c r="A7" s="425">
        <v>1</v>
      </c>
      <c r="B7" s="413" t="s">
        <v>134</v>
      </c>
      <c r="C7" s="720"/>
      <c r="D7" s="720">
        <v>325426224.94982797</v>
      </c>
      <c r="E7" s="720">
        <v>177132.641</v>
      </c>
      <c r="F7" s="720"/>
      <c r="G7" s="720"/>
      <c r="H7" s="419">
        <v>325249092.308828</v>
      </c>
    </row>
    <row r="8" spans="1:8" ht="20.25" customHeight="1">
      <c r="A8" s="425">
        <v>2</v>
      </c>
      <c r="B8" s="413" t="s">
        <v>135</v>
      </c>
      <c r="C8" s="720"/>
      <c r="D8" s="720">
        <v>0</v>
      </c>
      <c r="E8" s="720">
        <v>0</v>
      </c>
      <c r="F8" s="720"/>
      <c r="G8" s="720"/>
      <c r="H8" s="419">
        <v>0</v>
      </c>
    </row>
    <row r="9" spans="1:8">
      <c r="A9" s="425">
        <v>3</v>
      </c>
      <c r="B9" s="413" t="s">
        <v>136</v>
      </c>
      <c r="C9" s="720"/>
      <c r="D9" s="720">
        <v>0</v>
      </c>
      <c r="E9" s="720">
        <v>0</v>
      </c>
      <c r="F9" s="720"/>
      <c r="G9" s="720"/>
      <c r="H9" s="419">
        <v>0</v>
      </c>
    </row>
    <row r="10" spans="1:8">
      <c r="A10" s="425">
        <v>4</v>
      </c>
      <c r="B10" s="413" t="s">
        <v>137</v>
      </c>
      <c r="C10" s="720"/>
      <c r="D10" s="720">
        <v>0</v>
      </c>
      <c r="E10" s="720">
        <v>0</v>
      </c>
      <c r="F10" s="720"/>
      <c r="G10" s="720"/>
      <c r="H10" s="419">
        <v>0</v>
      </c>
    </row>
    <row r="11" spans="1:8">
      <c r="A11" s="425">
        <v>5</v>
      </c>
      <c r="B11" s="413" t="s">
        <v>944</v>
      </c>
      <c r="C11" s="720"/>
      <c r="D11" s="720">
        <v>0</v>
      </c>
      <c r="E11" s="720">
        <v>0</v>
      </c>
      <c r="F11" s="720"/>
      <c r="G11" s="720"/>
      <c r="H11" s="419">
        <v>0</v>
      </c>
    </row>
    <row r="12" spans="1:8">
      <c r="A12" s="425">
        <v>6</v>
      </c>
      <c r="B12" s="413" t="s">
        <v>138</v>
      </c>
      <c r="C12" s="720"/>
      <c r="D12" s="720">
        <v>71774025.126258999</v>
      </c>
      <c r="E12" s="720">
        <v>1093.4508000000001</v>
      </c>
      <c r="F12" s="720"/>
      <c r="G12" s="720"/>
      <c r="H12" s="419">
        <v>71772931.675458997</v>
      </c>
    </row>
    <row r="13" spans="1:8">
      <c r="A13" s="425">
        <v>7</v>
      </c>
      <c r="B13" s="413" t="s">
        <v>71</v>
      </c>
      <c r="C13" s="720">
        <v>22390657.580373</v>
      </c>
      <c r="D13" s="720">
        <v>731121533.87233257</v>
      </c>
      <c r="E13" s="720">
        <v>19148938.274612002</v>
      </c>
      <c r="F13" s="720"/>
      <c r="G13" s="720">
        <v>0</v>
      </c>
      <c r="H13" s="419">
        <v>734363253.17809367</v>
      </c>
    </row>
    <row r="14" spans="1:8">
      <c r="A14" s="425">
        <v>8</v>
      </c>
      <c r="B14" s="415" t="s">
        <v>72</v>
      </c>
      <c r="C14" s="720">
        <v>6594365.5438850001</v>
      </c>
      <c r="D14" s="720">
        <v>266933451.27785701</v>
      </c>
      <c r="E14" s="720">
        <v>6217200.0387830008</v>
      </c>
      <c r="F14" s="720"/>
      <c r="G14" s="720">
        <v>1049114.26</v>
      </c>
      <c r="H14" s="419">
        <v>267310616.78295898</v>
      </c>
    </row>
    <row r="15" spans="1:8">
      <c r="A15" s="425">
        <v>9</v>
      </c>
      <c r="B15" s="413" t="s">
        <v>945</v>
      </c>
      <c r="C15" s="720">
        <v>2875277.3690900002</v>
      </c>
      <c r="D15" s="720">
        <v>89571617.356462002</v>
      </c>
      <c r="E15" s="720">
        <v>2772271.192305</v>
      </c>
      <c r="F15" s="720"/>
      <c r="G15" s="720">
        <v>0</v>
      </c>
      <c r="H15" s="419">
        <v>89674623.533247009</v>
      </c>
    </row>
    <row r="16" spans="1:8">
      <c r="A16" s="425">
        <v>10</v>
      </c>
      <c r="B16" s="417" t="s">
        <v>512</v>
      </c>
      <c r="C16" s="720">
        <v>9151478.5861889999</v>
      </c>
      <c r="D16" s="720"/>
      <c r="E16" s="720">
        <v>5363303.2010000004</v>
      </c>
      <c r="F16" s="720"/>
      <c r="G16" s="720"/>
      <c r="H16" s="419">
        <v>3788175.3851889996</v>
      </c>
    </row>
    <row r="17" spans="1:8">
      <c r="A17" s="425">
        <v>11</v>
      </c>
      <c r="B17" s="413" t="s">
        <v>68</v>
      </c>
      <c r="C17" s="720"/>
      <c r="D17" s="720">
        <v>4336912.75</v>
      </c>
      <c r="E17" s="720">
        <v>0</v>
      </c>
      <c r="F17" s="720"/>
      <c r="G17" s="720"/>
      <c r="H17" s="419">
        <v>4336912.75</v>
      </c>
    </row>
    <row r="18" spans="1:8">
      <c r="A18" s="425">
        <v>12</v>
      </c>
      <c r="B18" s="413" t="s">
        <v>69</v>
      </c>
      <c r="C18" s="720"/>
      <c r="D18" s="720">
        <v>0</v>
      </c>
      <c r="E18" s="720">
        <v>0</v>
      </c>
      <c r="F18" s="720"/>
      <c r="G18" s="720"/>
      <c r="H18" s="419">
        <v>0</v>
      </c>
    </row>
    <row r="19" spans="1:8">
      <c r="A19" s="426">
        <v>13</v>
      </c>
      <c r="B19" s="415" t="s">
        <v>70</v>
      </c>
      <c r="C19" s="720"/>
      <c r="D19" s="720">
        <v>0</v>
      </c>
      <c r="E19" s="720">
        <v>0</v>
      </c>
      <c r="F19" s="720"/>
      <c r="G19" s="720"/>
      <c r="H19" s="419">
        <v>0</v>
      </c>
    </row>
    <row r="20" spans="1:8">
      <c r="A20" s="425">
        <v>14</v>
      </c>
      <c r="B20" s="413" t="s">
        <v>154</v>
      </c>
      <c r="C20" s="720"/>
      <c r="D20" s="720">
        <v>101953064.43510994</v>
      </c>
      <c r="E20" s="720">
        <v>19493.968265592703</v>
      </c>
      <c r="F20" s="720"/>
      <c r="G20" s="720"/>
      <c r="H20" s="419">
        <v>101933570.46684435</v>
      </c>
    </row>
    <row r="21" spans="1:8" s="349" customFormat="1">
      <c r="A21" s="424">
        <v>15</v>
      </c>
      <c r="B21" s="423" t="s">
        <v>66</v>
      </c>
      <c r="C21" s="721">
        <v>31860300.493348002</v>
      </c>
      <c r="D21" s="721">
        <v>1591116829.7678485</v>
      </c>
      <c r="E21" s="721">
        <v>28336129.565765597</v>
      </c>
      <c r="F21" s="721">
        <v>0</v>
      </c>
      <c r="G21" s="721">
        <v>1049114.26</v>
      </c>
      <c r="H21" s="419">
        <v>1594641000.695431</v>
      </c>
    </row>
    <row r="22" spans="1:8">
      <c r="A22" s="422">
        <v>16</v>
      </c>
      <c r="B22" s="421" t="s">
        <v>513</v>
      </c>
      <c r="C22" s="720">
        <v>31830878.563348003</v>
      </c>
      <c r="D22" s="720">
        <v>1087626602.5066516</v>
      </c>
      <c r="E22" s="720">
        <v>28138409.505699992</v>
      </c>
      <c r="F22" s="720"/>
      <c r="G22" s="720">
        <v>1049114.26</v>
      </c>
      <c r="H22" s="419">
        <v>1091319071.5642996</v>
      </c>
    </row>
    <row r="23" spans="1:8">
      <c r="A23" s="422">
        <v>17</v>
      </c>
      <c r="B23" s="421" t="s">
        <v>514</v>
      </c>
      <c r="C23" s="720"/>
      <c r="D23" s="720">
        <v>100067083.36</v>
      </c>
      <c r="E23" s="720">
        <v>27070.319999999996</v>
      </c>
      <c r="F23" s="720"/>
      <c r="G23" s="720"/>
      <c r="H23" s="419">
        <v>100040013.04000001</v>
      </c>
    </row>
    <row r="24" spans="1:8">
      <c r="C24" s="622"/>
      <c r="D24" s="622"/>
      <c r="E24" s="622"/>
    </row>
    <row r="25" spans="1:8">
      <c r="C25" s="622"/>
    </row>
    <row r="26" spans="1:8" ht="42.6" customHeight="1">
      <c r="B26" s="353" t="s">
        <v>676</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Normal="100" workbookViewId="0">
      <selection activeCell="C7" sqref="C7:H34"/>
    </sheetView>
  </sheetViews>
  <sheetFormatPr defaultColWidth="9.140625" defaultRowHeight="12.75"/>
  <cols>
    <col min="1" max="1" width="11" style="345" bestFit="1" customWidth="1"/>
    <col min="2" max="2" width="67.42578125" style="345" customWidth="1"/>
    <col min="3" max="4" width="35" style="345" customWidth="1"/>
    <col min="5" max="7" width="22" style="345" customWidth="1"/>
    <col min="8" max="8" width="42.28515625" style="345" bestFit="1" customWidth="1"/>
    <col min="9" max="16384" width="9.140625" style="345"/>
  </cols>
  <sheetData>
    <row r="1" spans="1:8" ht="13.5">
      <c r="A1" s="344" t="s">
        <v>108</v>
      </c>
      <c r="B1" s="277" t="str">
        <f>Info!C2</f>
        <v>ს.ს "პროკრედიტ ბანკი"</v>
      </c>
      <c r="C1" s="430"/>
      <c r="D1" s="430"/>
      <c r="E1" s="430"/>
      <c r="F1" s="430"/>
      <c r="G1" s="430"/>
      <c r="H1" s="430"/>
    </row>
    <row r="2" spans="1:8">
      <c r="A2" s="344" t="s">
        <v>109</v>
      </c>
      <c r="B2" s="347">
        <f>'1. key ratios'!B2</f>
        <v>45016</v>
      </c>
      <c r="C2" s="430"/>
      <c r="D2" s="430"/>
      <c r="E2" s="430"/>
      <c r="F2" s="430"/>
      <c r="G2" s="430"/>
      <c r="H2" s="430"/>
    </row>
    <row r="3" spans="1:8">
      <c r="A3" s="346" t="s">
        <v>515</v>
      </c>
      <c r="B3" s="430"/>
      <c r="C3" s="430"/>
      <c r="D3" s="430"/>
      <c r="E3" s="430"/>
      <c r="F3" s="430"/>
      <c r="G3" s="430"/>
      <c r="H3" s="430"/>
    </row>
    <row r="4" spans="1:8">
      <c r="A4" s="430"/>
      <c r="B4" s="430"/>
      <c r="C4" s="429" t="s">
        <v>500</v>
      </c>
      <c r="D4" s="429" t="s">
        <v>501</v>
      </c>
      <c r="E4" s="429" t="s">
        <v>502</v>
      </c>
      <c r="F4" s="429" t="s">
        <v>503</v>
      </c>
      <c r="G4" s="429" t="s">
        <v>504</v>
      </c>
      <c r="H4" s="429" t="s">
        <v>505</v>
      </c>
    </row>
    <row r="5" spans="1:8" ht="41.45" customHeight="1">
      <c r="A5" s="827" t="s">
        <v>977</v>
      </c>
      <c r="B5" s="828"/>
      <c r="C5" s="842" t="s">
        <v>594</v>
      </c>
      <c r="D5" s="843"/>
      <c r="E5" s="839" t="s">
        <v>864</v>
      </c>
      <c r="F5" s="839" t="s">
        <v>863</v>
      </c>
      <c r="G5" s="839" t="s">
        <v>509</v>
      </c>
      <c r="H5" s="427" t="s">
        <v>862</v>
      </c>
    </row>
    <row r="6" spans="1:8" ht="25.5">
      <c r="A6" s="831"/>
      <c r="B6" s="832"/>
      <c r="C6" s="428" t="s">
        <v>510</v>
      </c>
      <c r="D6" s="428" t="s">
        <v>511</v>
      </c>
      <c r="E6" s="840"/>
      <c r="F6" s="840"/>
      <c r="G6" s="840"/>
      <c r="H6" s="427" t="s">
        <v>861</v>
      </c>
    </row>
    <row r="7" spans="1:8">
      <c r="A7" s="420">
        <v>1</v>
      </c>
      <c r="B7" s="433" t="s">
        <v>516</v>
      </c>
      <c r="C7" s="720">
        <v>0</v>
      </c>
      <c r="D7" s="720">
        <v>326036192.81601</v>
      </c>
      <c r="E7" s="720">
        <v>187032.62033599999</v>
      </c>
      <c r="F7" s="420"/>
      <c r="G7" s="720">
        <v>0</v>
      </c>
      <c r="H7" s="419">
        <v>325849160.195674</v>
      </c>
    </row>
    <row r="8" spans="1:8">
      <c r="A8" s="420">
        <v>2</v>
      </c>
      <c r="B8" s="433" t="s">
        <v>517</v>
      </c>
      <c r="C8" s="720">
        <v>0</v>
      </c>
      <c r="D8" s="720">
        <v>78423391.448085994</v>
      </c>
      <c r="E8" s="720">
        <v>112149.04832</v>
      </c>
      <c r="F8" s="420"/>
      <c r="G8" s="720">
        <v>0</v>
      </c>
      <c r="H8" s="419">
        <v>78311242.399765998</v>
      </c>
    </row>
    <row r="9" spans="1:8">
      <c r="A9" s="420">
        <v>3</v>
      </c>
      <c r="B9" s="433" t="s">
        <v>866</v>
      </c>
      <c r="C9" s="720">
        <v>0</v>
      </c>
      <c r="D9" s="720">
        <v>0</v>
      </c>
      <c r="E9" s="720">
        <v>0</v>
      </c>
      <c r="F9" s="420"/>
      <c r="G9" s="720">
        <v>0</v>
      </c>
      <c r="H9" s="419">
        <v>0</v>
      </c>
    </row>
    <row r="10" spans="1:8">
      <c r="A10" s="420">
        <v>4</v>
      </c>
      <c r="B10" s="433" t="s">
        <v>518</v>
      </c>
      <c r="C10" s="720">
        <v>0</v>
      </c>
      <c r="D10" s="720">
        <v>13732949.333528001</v>
      </c>
      <c r="E10" s="720">
        <v>113099.39806399999</v>
      </c>
      <c r="F10" s="420"/>
      <c r="G10" s="720">
        <v>0</v>
      </c>
      <c r="H10" s="419">
        <v>13619849.935464</v>
      </c>
    </row>
    <row r="11" spans="1:8">
      <c r="A11" s="420">
        <v>5</v>
      </c>
      <c r="B11" s="433" t="s">
        <v>519</v>
      </c>
      <c r="C11" s="720">
        <v>466332.46228142001</v>
      </c>
      <c r="D11" s="720">
        <v>115881810.87210099</v>
      </c>
      <c r="E11" s="720">
        <v>1242464.525042</v>
      </c>
      <c r="F11" s="420"/>
      <c r="G11" s="720">
        <v>0</v>
      </c>
      <c r="H11" s="419">
        <v>115105678.80934042</v>
      </c>
    </row>
    <row r="12" spans="1:8">
      <c r="A12" s="420">
        <v>6</v>
      </c>
      <c r="B12" s="433" t="s">
        <v>520</v>
      </c>
      <c r="C12" s="720">
        <v>184626.40831</v>
      </c>
      <c r="D12" s="720">
        <v>64663756.900743403</v>
      </c>
      <c r="E12" s="720">
        <v>383181.28384399996</v>
      </c>
      <c r="F12" s="420"/>
      <c r="G12" s="720">
        <v>0</v>
      </c>
      <c r="H12" s="419">
        <v>64465202.025209405</v>
      </c>
    </row>
    <row r="13" spans="1:8">
      <c r="A13" s="420">
        <v>7</v>
      </c>
      <c r="B13" s="433" t="s">
        <v>521</v>
      </c>
      <c r="C13" s="720">
        <v>251187.2149819</v>
      </c>
      <c r="D13" s="720">
        <v>112852270.76794299</v>
      </c>
      <c r="E13" s="720">
        <v>579708.54819699994</v>
      </c>
      <c r="F13" s="420"/>
      <c r="G13" s="720">
        <v>0</v>
      </c>
      <c r="H13" s="419">
        <v>112523749.43472789</v>
      </c>
    </row>
    <row r="14" spans="1:8">
      <c r="A14" s="420">
        <v>8</v>
      </c>
      <c r="B14" s="433" t="s">
        <v>522</v>
      </c>
      <c r="C14" s="720">
        <v>576945.37696690997</v>
      </c>
      <c r="D14" s="720">
        <v>90327877.639859304</v>
      </c>
      <c r="E14" s="720">
        <v>768229.64606399997</v>
      </c>
      <c r="F14" s="420"/>
      <c r="G14" s="720">
        <v>363708.18</v>
      </c>
      <c r="H14" s="419">
        <v>90136593.370762214</v>
      </c>
    </row>
    <row r="15" spans="1:8">
      <c r="A15" s="420">
        <v>9</v>
      </c>
      <c r="B15" s="433" t="s">
        <v>523</v>
      </c>
      <c r="C15" s="720">
        <v>11785978.7693519</v>
      </c>
      <c r="D15" s="720">
        <v>77409601.808634594</v>
      </c>
      <c r="E15" s="720">
        <v>7840212.031653</v>
      </c>
      <c r="F15" s="420"/>
      <c r="G15" s="720">
        <v>0</v>
      </c>
      <c r="H15" s="419">
        <v>81355368.546333492</v>
      </c>
    </row>
    <row r="16" spans="1:8">
      <c r="A16" s="420">
        <v>10</v>
      </c>
      <c r="B16" s="433" t="s">
        <v>524</v>
      </c>
      <c r="C16" s="720">
        <v>0</v>
      </c>
      <c r="D16" s="720">
        <v>85553156.882339701</v>
      </c>
      <c r="E16" s="720">
        <v>256040.93557500001</v>
      </c>
      <c r="F16" s="420"/>
      <c r="G16" s="720">
        <v>0</v>
      </c>
      <c r="H16" s="419">
        <v>85297115.946764708</v>
      </c>
    </row>
    <row r="17" spans="1:8">
      <c r="A17" s="420">
        <v>11</v>
      </c>
      <c r="B17" s="433" t="s">
        <v>525</v>
      </c>
      <c r="C17" s="720">
        <v>0</v>
      </c>
      <c r="D17" s="720">
        <v>16571778.043144301</v>
      </c>
      <c r="E17" s="720">
        <v>54561.704150999998</v>
      </c>
      <c r="F17" s="420"/>
      <c r="G17" s="720">
        <v>0</v>
      </c>
      <c r="H17" s="419">
        <v>16517216.3389933</v>
      </c>
    </row>
    <row r="18" spans="1:8">
      <c r="A18" s="420">
        <v>12</v>
      </c>
      <c r="B18" s="433" t="s">
        <v>526</v>
      </c>
      <c r="C18" s="720">
        <v>3363049.9948438401</v>
      </c>
      <c r="D18" s="720">
        <v>68587923.359811097</v>
      </c>
      <c r="E18" s="720">
        <v>2607406.4926690003</v>
      </c>
      <c r="F18" s="420"/>
      <c r="G18" s="720">
        <v>0</v>
      </c>
      <c r="H18" s="419">
        <v>69343566.861985937</v>
      </c>
    </row>
    <row r="19" spans="1:8">
      <c r="A19" s="420">
        <v>13</v>
      </c>
      <c r="B19" s="433" t="s">
        <v>527</v>
      </c>
      <c r="C19" s="720">
        <v>0</v>
      </c>
      <c r="D19" s="720">
        <v>56709220.700066298</v>
      </c>
      <c r="E19" s="720">
        <v>203504.02161299999</v>
      </c>
      <c r="F19" s="420"/>
      <c r="G19" s="720">
        <v>6269.7100000000009</v>
      </c>
      <c r="H19" s="419">
        <v>56505716.678453296</v>
      </c>
    </row>
    <row r="20" spans="1:8">
      <c r="A20" s="420">
        <v>14</v>
      </c>
      <c r="B20" s="433" t="s">
        <v>528</v>
      </c>
      <c r="C20" s="720">
        <v>4286820.1943410803</v>
      </c>
      <c r="D20" s="720">
        <v>70682567.651137799</v>
      </c>
      <c r="E20" s="720">
        <v>4469302.5950518698</v>
      </c>
      <c r="F20" s="420"/>
      <c r="G20" s="720">
        <v>0</v>
      </c>
      <c r="H20" s="419">
        <v>70500085.250427008</v>
      </c>
    </row>
    <row r="21" spans="1:8">
      <c r="A21" s="420">
        <v>15</v>
      </c>
      <c r="B21" s="433" t="s">
        <v>529</v>
      </c>
      <c r="C21" s="720">
        <v>87020.399432999999</v>
      </c>
      <c r="D21" s="720">
        <v>13072545.024121599</v>
      </c>
      <c r="E21" s="720">
        <v>143164.31604000001</v>
      </c>
      <c r="F21" s="420"/>
      <c r="G21" s="720">
        <v>0</v>
      </c>
      <c r="H21" s="419">
        <v>13016401.107514599</v>
      </c>
    </row>
    <row r="22" spans="1:8">
      <c r="A22" s="420">
        <v>16</v>
      </c>
      <c r="B22" s="433" t="s">
        <v>530</v>
      </c>
      <c r="C22" s="720">
        <v>0</v>
      </c>
      <c r="D22" s="720">
        <v>1089424.608616</v>
      </c>
      <c r="E22" s="720">
        <v>14640.664204999999</v>
      </c>
      <c r="F22" s="420"/>
      <c r="G22" s="720">
        <v>0</v>
      </c>
      <c r="H22" s="419">
        <v>1074783.944411</v>
      </c>
    </row>
    <row r="23" spans="1:8">
      <c r="A23" s="420">
        <v>17</v>
      </c>
      <c r="B23" s="433" t="s">
        <v>531</v>
      </c>
      <c r="C23" s="720">
        <v>0</v>
      </c>
      <c r="D23" s="720">
        <v>1403412.239059</v>
      </c>
      <c r="E23" s="720">
        <v>4860.1172180000003</v>
      </c>
      <c r="F23" s="420"/>
      <c r="G23" s="720">
        <v>0</v>
      </c>
      <c r="H23" s="419">
        <v>1398552.1218409999</v>
      </c>
    </row>
    <row r="24" spans="1:8">
      <c r="A24" s="420">
        <v>18</v>
      </c>
      <c r="B24" s="433" t="s">
        <v>532</v>
      </c>
      <c r="C24" s="720">
        <v>0</v>
      </c>
      <c r="D24" s="720">
        <v>1501730.5618980001</v>
      </c>
      <c r="E24" s="720">
        <v>18460.517387</v>
      </c>
      <c r="F24" s="420"/>
      <c r="G24" s="720">
        <v>0</v>
      </c>
      <c r="H24" s="419">
        <v>1483270.0445110002</v>
      </c>
    </row>
    <row r="25" spans="1:8">
      <c r="A25" s="420">
        <v>19</v>
      </c>
      <c r="B25" s="433" t="s">
        <v>533</v>
      </c>
      <c r="C25" s="720">
        <v>0</v>
      </c>
      <c r="D25" s="720">
        <v>7663068.7712350003</v>
      </c>
      <c r="E25" s="720">
        <v>6923.3752530000002</v>
      </c>
      <c r="F25" s="420"/>
      <c r="G25" s="720">
        <v>0</v>
      </c>
      <c r="H25" s="419">
        <v>7656145.395982</v>
      </c>
    </row>
    <row r="26" spans="1:8">
      <c r="A26" s="420">
        <v>20</v>
      </c>
      <c r="B26" s="433" t="s">
        <v>534</v>
      </c>
      <c r="C26" s="720">
        <v>0</v>
      </c>
      <c r="D26" s="720">
        <v>28161703.584493201</v>
      </c>
      <c r="E26" s="720">
        <v>127092.330737</v>
      </c>
      <c r="F26" s="420"/>
      <c r="G26" s="720">
        <v>0</v>
      </c>
      <c r="H26" s="419">
        <v>28034611.253756203</v>
      </c>
    </row>
    <row r="27" spans="1:8">
      <c r="A27" s="420">
        <v>21</v>
      </c>
      <c r="B27" s="433" t="s">
        <v>535</v>
      </c>
      <c r="C27" s="720">
        <v>67861.039678849993</v>
      </c>
      <c r="D27" s="720">
        <v>36290050.463728599</v>
      </c>
      <c r="E27" s="720">
        <v>190651.79031099999</v>
      </c>
      <c r="F27" s="420"/>
      <c r="G27" s="720">
        <v>0</v>
      </c>
      <c r="H27" s="419">
        <v>36167259.713096447</v>
      </c>
    </row>
    <row r="28" spans="1:8">
      <c r="A28" s="420">
        <v>22</v>
      </c>
      <c r="B28" s="433" t="s">
        <v>536</v>
      </c>
      <c r="C28" s="720">
        <v>0</v>
      </c>
      <c r="D28" s="720">
        <v>5461235.3938260004</v>
      </c>
      <c r="E28" s="720">
        <v>24336.073228000001</v>
      </c>
      <c r="F28" s="420"/>
      <c r="G28" s="720">
        <v>0</v>
      </c>
      <c r="H28" s="419">
        <v>5436899.3205980007</v>
      </c>
    </row>
    <row r="29" spans="1:8">
      <c r="A29" s="420">
        <v>23</v>
      </c>
      <c r="B29" s="433" t="s">
        <v>537</v>
      </c>
      <c r="C29" s="720">
        <v>8288476.6113011902</v>
      </c>
      <c r="D29" s="720">
        <v>115275216.465873</v>
      </c>
      <c r="E29" s="720">
        <v>6743349.5564489998</v>
      </c>
      <c r="F29" s="420"/>
      <c r="G29" s="720">
        <v>486559.04</v>
      </c>
      <c r="H29" s="419">
        <v>116820343.52072519</v>
      </c>
    </row>
    <row r="30" spans="1:8">
      <c r="A30" s="420">
        <v>24</v>
      </c>
      <c r="B30" s="433" t="s">
        <v>538</v>
      </c>
      <c r="C30" s="720">
        <v>1537055.06168614</v>
      </c>
      <c r="D30" s="720">
        <v>33471223.116321001</v>
      </c>
      <c r="E30" s="720">
        <v>742690.83054400003</v>
      </c>
      <c r="F30" s="420"/>
      <c r="G30" s="720">
        <v>0</v>
      </c>
      <c r="H30" s="419">
        <v>34265587.347463138</v>
      </c>
    </row>
    <row r="31" spans="1:8">
      <c r="A31" s="420">
        <v>25</v>
      </c>
      <c r="B31" s="433" t="s">
        <v>539</v>
      </c>
      <c r="C31" s="720">
        <v>0</v>
      </c>
      <c r="D31" s="720">
        <v>14693759.0250246</v>
      </c>
      <c r="E31" s="720">
        <v>69860.924738000002</v>
      </c>
      <c r="F31" s="420"/>
      <c r="G31" s="720">
        <v>0</v>
      </c>
      <c r="H31" s="419">
        <v>14623898.100286601</v>
      </c>
    </row>
    <row r="32" spans="1:8">
      <c r="A32" s="420">
        <v>26</v>
      </c>
      <c r="B32" s="433" t="s">
        <v>540</v>
      </c>
      <c r="C32" s="720">
        <v>935525.03016953997</v>
      </c>
      <c r="D32" s="720">
        <v>49340407.1934039</v>
      </c>
      <c r="E32" s="720">
        <v>1413712.2509349999</v>
      </c>
      <c r="F32" s="420"/>
      <c r="G32" s="720">
        <v>0</v>
      </c>
      <c r="H32" s="419">
        <v>48862219.972638436</v>
      </c>
    </row>
    <row r="33" spans="1:8">
      <c r="A33" s="420">
        <v>27</v>
      </c>
      <c r="B33" s="420" t="s">
        <v>99</v>
      </c>
      <c r="C33" s="720">
        <v>29421.930002234876</v>
      </c>
      <c r="D33" s="720">
        <v>106260555.09684372</v>
      </c>
      <c r="E33" s="720">
        <v>19493.968140725046</v>
      </c>
      <c r="F33" s="420"/>
      <c r="G33" s="720">
        <v>192577.33000000002</v>
      </c>
      <c r="H33" s="419">
        <v>106270483.05870524</v>
      </c>
    </row>
    <row r="34" spans="1:8">
      <c r="A34" s="420">
        <v>28</v>
      </c>
      <c r="B34" s="423" t="s">
        <v>66</v>
      </c>
      <c r="C34" s="423">
        <v>31860300.493348002</v>
      </c>
      <c r="D34" s="423">
        <v>1591116829.7678485</v>
      </c>
      <c r="E34" s="423">
        <v>28336129.565765597</v>
      </c>
      <c r="F34" s="423">
        <v>0</v>
      </c>
      <c r="G34" s="423">
        <v>1049114.26</v>
      </c>
      <c r="H34" s="419">
        <v>1594641000.695431</v>
      </c>
    </row>
    <row r="36" spans="1:8">
      <c r="B36" s="35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8"/>
  <sheetViews>
    <sheetView showGridLines="0" zoomScaleNormal="100" workbookViewId="0">
      <selection activeCell="C6" sqref="C6:C15"/>
    </sheetView>
  </sheetViews>
  <sheetFormatPr defaultColWidth="9.140625" defaultRowHeight="12.75"/>
  <cols>
    <col min="1" max="1" width="11.85546875" style="345" bestFit="1" customWidth="1"/>
    <col min="2" max="2" width="108" style="345" bestFit="1" customWidth="1"/>
    <col min="3" max="3" width="35.5703125" style="345" customWidth="1"/>
    <col min="4" max="4" width="38.42578125" style="345" customWidth="1"/>
    <col min="5" max="16384" width="9.140625" style="345"/>
  </cols>
  <sheetData>
    <row r="1" spans="1:4" ht="13.5">
      <c r="A1" s="344" t="s">
        <v>108</v>
      </c>
      <c r="B1" s="277" t="str">
        <f>Info!C2</f>
        <v>ს.ს "პროკრედიტ ბანკი"</v>
      </c>
    </row>
    <row r="2" spans="1:4">
      <c r="A2" s="344" t="s">
        <v>109</v>
      </c>
      <c r="B2" s="347">
        <f>'1. key ratios'!B2</f>
        <v>45016</v>
      </c>
    </row>
    <row r="3" spans="1:4">
      <c r="A3" s="346" t="s">
        <v>541</v>
      </c>
    </row>
    <row r="5" spans="1:4">
      <c r="A5" s="844" t="s">
        <v>877</v>
      </c>
      <c r="B5" s="844"/>
      <c r="C5" s="443" t="s">
        <v>560</v>
      </c>
      <c r="D5" s="443" t="s">
        <v>876</v>
      </c>
    </row>
    <row r="6" spans="1:4">
      <c r="A6" s="442">
        <v>1</v>
      </c>
      <c r="B6" s="435" t="s">
        <v>875</v>
      </c>
      <c r="C6" s="593">
        <v>30290279.41</v>
      </c>
      <c r="D6" s="437"/>
    </row>
    <row r="7" spans="1:4">
      <c r="A7" s="439">
        <v>2</v>
      </c>
      <c r="B7" s="435" t="s">
        <v>874</v>
      </c>
      <c r="C7" s="595">
        <v>1828516.74</v>
      </c>
      <c r="D7" s="437">
        <v>0</v>
      </c>
    </row>
    <row r="8" spans="1:4">
      <c r="A8" s="441">
        <v>2.1</v>
      </c>
      <c r="B8" s="440" t="s">
        <v>873</v>
      </c>
      <c r="C8" s="594">
        <v>257163.23</v>
      </c>
      <c r="D8" s="437"/>
    </row>
    <row r="9" spans="1:4">
      <c r="A9" s="441">
        <v>2.2000000000000002</v>
      </c>
      <c r="B9" s="440" t="s">
        <v>872</v>
      </c>
      <c r="C9" s="594">
        <v>1571353.51</v>
      </c>
      <c r="D9" s="437"/>
    </row>
    <row r="10" spans="1:4">
      <c r="A10" s="442">
        <v>3</v>
      </c>
      <c r="B10" s="435" t="s">
        <v>871</v>
      </c>
      <c r="C10" s="437">
        <v>3037859.77</v>
      </c>
      <c r="D10" s="437">
        <v>0</v>
      </c>
    </row>
    <row r="11" spans="1:4">
      <c r="A11" s="441">
        <v>3.1</v>
      </c>
      <c r="B11" s="440" t="s">
        <v>542</v>
      </c>
      <c r="C11" s="594">
        <v>1049114.26</v>
      </c>
      <c r="D11" s="437"/>
    </row>
    <row r="12" spans="1:4">
      <c r="A12" s="441">
        <v>3.2</v>
      </c>
      <c r="B12" s="440" t="s">
        <v>870</v>
      </c>
      <c r="C12" s="594">
        <v>418440.73</v>
      </c>
      <c r="D12" s="437"/>
    </row>
    <row r="13" spans="1:4">
      <c r="A13" s="441">
        <v>3.3</v>
      </c>
      <c r="B13" s="440" t="s">
        <v>869</v>
      </c>
      <c r="C13" s="594">
        <v>1570304.78</v>
      </c>
      <c r="D13" s="437"/>
    </row>
    <row r="14" spans="1:4">
      <c r="A14" s="439">
        <v>4</v>
      </c>
      <c r="B14" s="438" t="s">
        <v>868</v>
      </c>
      <c r="C14" s="594">
        <v>-942526.98</v>
      </c>
      <c r="D14" s="437"/>
    </row>
    <row r="15" spans="1:4">
      <c r="A15" s="436">
        <v>5</v>
      </c>
      <c r="B15" s="435" t="s">
        <v>867</v>
      </c>
      <c r="C15" s="593">
        <v>28138409.399999999</v>
      </c>
      <c r="D15" s="434">
        <f>D6+D7-D10+D14</f>
        <v>0</v>
      </c>
    </row>
    <row r="16" spans="1:4">
      <c r="C16" s="592"/>
    </row>
    <row r="17" spans="3:3">
      <c r="C17" s="596"/>
    </row>
    <row r="18" spans="3:3">
      <c r="C18" s="596"/>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9"/>
  <sheetViews>
    <sheetView showGridLines="0" zoomScaleNormal="100" workbookViewId="0">
      <selection activeCell="C7" sqref="C7:C18"/>
    </sheetView>
  </sheetViews>
  <sheetFormatPr defaultColWidth="9.140625" defaultRowHeight="12.75"/>
  <cols>
    <col min="1" max="1" width="11.85546875" style="430" bestFit="1" customWidth="1"/>
    <col min="2" max="2" width="128.85546875" style="430" bestFit="1" customWidth="1"/>
    <col min="3" max="3" width="37" style="430" customWidth="1"/>
    <col min="4" max="4" width="50.5703125" style="430" customWidth="1"/>
    <col min="5" max="16384" width="9.140625" style="430"/>
  </cols>
  <sheetData>
    <row r="1" spans="1:5" ht="13.5">
      <c r="A1" s="344" t="s">
        <v>108</v>
      </c>
      <c r="B1" s="277" t="str">
        <f>Info!C2</f>
        <v>ს.ს "პროკრედიტ ბანკი"</v>
      </c>
    </row>
    <row r="2" spans="1:5">
      <c r="A2" s="344" t="s">
        <v>109</v>
      </c>
      <c r="B2" s="347">
        <f>'1. key ratios'!B2</f>
        <v>45016</v>
      </c>
    </row>
    <row r="3" spans="1:5">
      <c r="A3" s="346" t="s">
        <v>543</v>
      </c>
    </row>
    <row r="4" spans="1:5">
      <c r="A4" s="346"/>
    </row>
    <row r="5" spans="1:5" ht="15" customHeight="1">
      <c r="A5" s="845" t="s">
        <v>544</v>
      </c>
      <c r="B5" s="846"/>
      <c r="C5" s="849" t="s">
        <v>545</v>
      </c>
      <c r="D5" s="849" t="s">
        <v>546</v>
      </c>
    </row>
    <row r="6" spans="1:5">
      <c r="A6" s="847"/>
      <c r="B6" s="848"/>
      <c r="C6" s="849"/>
      <c r="D6" s="849"/>
    </row>
    <row r="7" spans="1:5">
      <c r="A7" s="423">
        <v>1</v>
      </c>
      <c r="B7" s="423" t="s">
        <v>547</v>
      </c>
      <c r="C7" s="720">
        <v>35410371.109999999</v>
      </c>
      <c r="D7" s="444"/>
    </row>
    <row r="8" spans="1:5">
      <c r="A8" s="420">
        <v>2</v>
      </c>
      <c r="B8" s="420" t="s">
        <v>548</v>
      </c>
      <c r="C8" s="720">
        <v>375615.79460000002</v>
      </c>
      <c r="D8" s="444"/>
    </row>
    <row r="9" spans="1:5">
      <c r="A9" s="420">
        <v>3</v>
      </c>
      <c r="B9" s="447" t="s">
        <v>549</v>
      </c>
      <c r="C9" s="720">
        <v>0</v>
      </c>
      <c r="D9" s="444"/>
    </row>
    <row r="10" spans="1:5">
      <c r="A10" s="420">
        <v>4</v>
      </c>
      <c r="B10" s="420" t="s">
        <v>550</v>
      </c>
      <c r="C10" s="721">
        <v>3955108.3277000003</v>
      </c>
      <c r="D10" s="444"/>
    </row>
    <row r="11" spans="1:5">
      <c r="A11" s="420">
        <v>5</v>
      </c>
      <c r="B11" s="446" t="s">
        <v>878</v>
      </c>
      <c r="C11" s="720">
        <v>0</v>
      </c>
      <c r="D11" s="444"/>
    </row>
    <row r="12" spans="1:5">
      <c r="A12" s="420">
        <v>6</v>
      </c>
      <c r="B12" s="446" t="s">
        <v>551</v>
      </c>
      <c r="C12" s="720">
        <v>1678825.0301999999</v>
      </c>
      <c r="D12" s="444"/>
    </row>
    <row r="13" spans="1:5">
      <c r="A13" s="420">
        <v>7</v>
      </c>
      <c r="B13" s="446" t="s">
        <v>554</v>
      </c>
      <c r="C13" s="720">
        <v>1049113.9602000001</v>
      </c>
      <c r="D13" s="444"/>
      <c r="E13" s="600"/>
    </row>
    <row r="14" spans="1:5">
      <c r="A14" s="420">
        <v>8</v>
      </c>
      <c r="B14" s="446" t="s">
        <v>552</v>
      </c>
      <c r="C14" s="720">
        <v>0</v>
      </c>
      <c r="D14" s="420"/>
    </row>
    <row r="15" spans="1:5">
      <c r="A15" s="420">
        <v>9</v>
      </c>
      <c r="B15" s="446" t="s">
        <v>553</v>
      </c>
      <c r="C15" s="720">
        <v>0</v>
      </c>
      <c r="D15" s="420"/>
    </row>
    <row r="16" spans="1:5">
      <c r="A16" s="420">
        <v>10</v>
      </c>
      <c r="B16" s="446" t="s">
        <v>555</v>
      </c>
      <c r="C16" s="720">
        <v>0</v>
      </c>
      <c r="D16" s="420"/>
    </row>
    <row r="17" spans="1:4" ht="25.5">
      <c r="A17" s="420">
        <v>11</v>
      </c>
      <c r="B17" s="446" t="s">
        <v>556</v>
      </c>
      <c r="C17" s="720">
        <v>1227169.3373</v>
      </c>
      <c r="D17" s="444"/>
    </row>
    <row r="18" spans="1:4">
      <c r="A18" s="423">
        <v>12</v>
      </c>
      <c r="B18" s="445" t="s">
        <v>557</v>
      </c>
      <c r="C18" s="598">
        <f>C7+C8+C9-C10</f>
        <v>31830878.576900002</v>
      </c>
      <c r="D18" s="444"/>
    </row>
    <row r="19" spans="1:4">
      <c r="C19" s="599"/>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38"/>
  <sheetViews>
    <sheetView showGridLines="0" topLeftCell="P1" zoomScaleNormal="100" workbookViewId="0">
      <selection activeCell="C8" sqref="C8:AA28"/>
    </sheetView>
  </sheetViews>
  <sheetFormatPr defaultColWidth="9.140625" defaultRowHeight="12.75"/>
  <cols>
    <col min="1" max="1" width="11.85546875" style="430" bestFit="1" customWidth="1"/>
    <col min="2" max="2" width="63.85546875" style="430" customWidth="1"/>
    <col min="3" max="3" width="15.5703125" style="430" customWidth="1"/>
    <col min="4" max="18" width="22.28515625" style="430" customWidth="1"/>
    <col min="19" max="19" width="23.28515625" style="430" bestFit="1" customWidth="1"/>
    <col min="20" max="26" width="22.28515625" style="430" customWidth="1"/>
    <col min="27" max="27" width="23.28515625" style="430" bestFit="1" customWidth="1"/>
    <col min="28" max="28" width="20" style="430" customWidth="1"/>
    <col min="29" max="16384" width="9.140625" style="430"/>
  </cols>
  <sheetData>
    <row r="1" spans="1:28" ht="13.5">
      <c r="A1" s="344" t="s">
        <v>108</v>
      </c>
      <c r="B1" s="277" t="str">
        <f>Info!C2</f>
        <v>ს.ს "პროკრედიტ ბანკი"</v>
      </c>
    </row>
    <row r="2" spans="1:28" ht="13.5">
      <c r="A2" s="344" t="s">
        <v>109</v>
      </c>
      <c r="B2" s="347">
        <f>'1. key ratios'!B2</f>
        <v>45016</v>
      </c>
      <c r="C2" s="431"/>
      <c r="G2" s="602"/>
      <c r="K2" s="602"/>
    </row>
    <row r="3" spans="1:28" ht="13.5">
      <c r="A3" s="346" t="s">
        <v>558</v>
      </c>
      <c r="G3" s="602"/>
      <c r="K3" s="602"/>
    </row>
    <row r="4" spans="1:28" ht="13.5">
      <c r="E4" s="602"/>
      <c r="F4" s="602"/>
      <c r="G4" s="602"/>
      <c r="I4" s="602"/>
      <c r="J4" s="602"/>
      <c r="K4" s="602"/>
      <c r="M4" s="602"/>
      <c r="N4" s="602"/>
      <c r="O4" s="602"/>
      <c r="P4" s="602"/>
      <c r="Q4" s="602"/>
      <c r="R4" s="602"/>
      <c r="U4" s="602"/>
      <c r="V4" s="602"/>
      <c r="W4" s="602"/>
      <c r="X4" s="602"/>
      <c r="Y4" s="602"/>
      <c r="Z4" s="602"/>
    </row>
    <row r="5" spans="1:28" ht="15" customHeight="1">
      <c r="A5" s="850" t="s">
        <v>891</v>
      </c>
      <c r="B5" s="851"/>
      <c r="C5" s="842" t="s">
        <v>890</v>
      </c>
      <c r="D5" s="856"/>
      <c r="E5" s="856"/>
      <c r="F5" s="856"/>
      <c r="G5" s="856"/>
      <c r="H5" s="856"/>
      <c r="I5" s="856"/>
      <c r="J5" s="856"/>
      <c r="K5" s="856"/>
      <c r="L5" s="856"/>
      <c r="M5" s="856"/>
      <c r="N5" s="856"/>
      <c r="O5" s="856"/>
      <c r="P5" s="856"/>
      <c r="Q5" s="856"/>
      <c r="R5" s="856"/>
      <c r="S5" s="856"/>
      <c r="T5" s="457"/>
      <c r="U5" s="457"/>
      <c r="V5" s="457"/>
      <c r="W5" s="457"/>
      <c r="X5" s="457"/>
      <c r="Y5" s="457"/>
      <c r="Z5" s="457"/>
      <c r="AA5" s="456"/>
      <c r="AB5" s="449"/>
    </row>
    <row r="6" spans="1:28">
      <c r="A6" s="852"/>
      <c r="B6" s="853"/>
      <c r="C6" s="857" t="s">
        <v>66</v>
      </c>
      <c r="D6" s="859" t="s">
        <v>889</v>
      </c>
      <c r="E6" s="859"/>
      <c r="F6" s="859"/>
      <c r="G6" s="859"/>
      <c r="H6" s="860" t="s">
        <v>888</v>
      </c>
      <c r="I6" s="861"/>
      <c r="J6" s="861"/>
      <c r="K6" s="862"/>
      <c r="L6" s="454"/>
      <c r="M6" s="863" t="s">
        <v>887</v>
      </c>
      <c r="N6" s="863"/>
      <c r="O6" s="863"/>
      <c r="P6" s="863"/>
      <c r="Q6" s="863"/>
      <c r="R6" s="863"/>
      <c r="S6" s="840"/>
      <c r="T6" s="455"/>
      <c r="U6" s="843" t="s">
        <v>886</v>
      </c>
      <c r="V6" s="843"/>
      <c r="W6" s="843"/>
      <c r="X6" s="843"/>
      <c r="Y6" s="843"/>
      <c r="Z6" s="843"/>
      <c r="AA6" s="841"/>
      <c r="AB6" s="454"/>
    </row>
    <row r="7" spans="1:28" ht="25.5">
      <c r="A7" s="854"/>
      <c r="B7" s="855"/>
      <c r="C7" s="858"/>
      <c r="D7" s="453"/>
      <c r="E7" s="427" t="s">
        <v>559</v>
      </c>
      <c r="F7" s="427" t="s">
        <v>884</v>
      </c>
      <c r="G7" s="427" t="s">
        <v>885</v>
      </c>
      <c r="H7" s="452"/>
      <c r="I7" s="427" t="s">
        <v>559</v>
      </c>
      <c r="J7" s="427" t="s">
        <v>884</v>
      </c>
      <c r="K7" s="427" t="s">
        <v>885</v>
      </c>
      <c r="L7" s="451"/>
      <c r="M7" s="427" t="s">
        <v>559</v>
      </c>
      <c r="N7" s="427" t="s">
        <v>884</v>
      </c>
      <c r="O7" s="427" t="s">
        <v>883</v>
      </c>
      <c r="P7" s="427" t="s">
        <v>882</v>
      </c>
      <c r="Q7" s="427" t="s">
        <v>881</v>
      </c>
      <c r="R7" s="427" t="s">
        <v>880</v>
      </c>
      <c r="S7" s="427" t="s">
        <v>879</v>
      </c>
      <c r="T7" s="450"/>
      <c r="U7" s="427" t="s">
        <v>559</v>
      </c>
      <c r="V7" s="427" t="s">
        <v>884</v>
      </c>
      <c r="W7" s="427" t="s">
        <v>883</v>
      </c>
      <c r="X7" s="427" t="s">
        <v>882</v>
      </c>
      <c r="Y7" s="427" t="s">
        <v>881</v>
      </c>
      <c r="Z7" s="427" t="s">
        <v>880</v>
      </c>
      <c r="AA7" s="427" t="s">
        <v>879</v>
      </c>
      <c r="AB7" s="449"/>
    </row>
    <row r="8" spans="1:28">
      <c r="A8" s="448">
        <v>1</v>
      </c>
      <c r="B8" s="423" t="s">
        <v>560</v>
      </c>
      <c r="C8" s="598">
        <v>1119457481.2282643</v>
      </c>
      <c r="D8" s="598">
        <v>1041516604.242734</v>
      </c>
      <c r="E8" s="598">
        <v>13701402.257394761</v>
      </c>
      <c r="F8" s="598">
        <v>43.35</v>
      </c>
      <c r="G8" s="598">
        <v>0</v>
      </c>
      <c r="H8" s="598">
        <v>46109998.422184505</v>
      </c>
      <c r="I8" s="598">
        <v>2204178.2096164799</v>
      </c>
      <c r="J8" s="598">
        <v>7415096.3319961205</v>
      </c>
      <c r="K8" s="598">
        <v>0</v>
      </c>
      <c r="L8" s="598">
        <v>31200027.375751898</v>
      </c>
      <c r="M8" s="598">
        <v>13463876.076331291</v>
      </c>
      <c r="N8" s="598">
        <v>2403258.3170122001</v>
      </c>
      <c r="O8" s="598">
        <v>7367982.1951708496</v>
      </c>
      <c r="P8" s="598">
        <v>410167.2892</v>
      </c>
      <c r="Q8" s="598">
        <v>1308537.49608897</v>
      </c>
      <c r="R8" s="598">
        <v>0</v>
      </c>
      <c r="S8" s="598">
        <v>0</v>
      </c>
      <c r="T8" s="598">
        <v>630851.18759386998</v>
      </c>
      <c r="U8" s="598">
        <v>0</v>
      </c>
      <c r="V8" s="598">
        <v>0</v>
      </c>
      <c r="W8" s="598">
        <v>0</v>
      </c>
      <c r="X8" s="598">
        <v>0</v>
      </c>
      <c r="Y8" s="598">
        <v>0</v>
      </c>
      <c r="Z8" s="598">
        <v>0</v>
      </c>
      <c r="AA8" s="598">
        <v>0</v>
      </c>
    </row>
    <row r="9" spans="1:28">
      <c r="A9" s="420">
        <v>1.1000000000000001</v>
      </c>
      <c r="B9" s="439" t="s">
        <v>561</v>
      </c>
      <c r="C9" s="598">
        <v>0</v>
      </c>
      <c r="D9" s="597"/>
      <c r="E9" s="597"/>
      <c r="F9" s="597"/>
      <c r="G9" s="597"/>
      <c r="H9" s="597"/>
      <c r="I9" s="597"/>
      <c r="J9" s="597"/>
      <c r="K9" s="597"/>
      <c r="L9" s="597"/>
      <c r="M9" s="597"/>
      <c r="N9" s="597"/>
      <c r="O9" s="597"/>
      <c r="P9" s="597"/>
      <c r="Q9" s="597"/>
      <c r="R9" s="597"/>
      <c r="S9" s="597"/>
      <c r="T9" s="597"/>
      <c r="U9" s="597"/>
      <c r="V9" s="597"/>
      <c r="W9" s="597"/>
      <c r="X9" s="597"/>
      <c r="Y9" s="597"/>
      <c r="Z9" s="597"/>
      <c r="AA9" s="597"/>
    </row>
    <row r="10" spans="1:28">
      <c r="A10" s="420">
        <v>1.2</v>
      </c>
      <c r="B10" s="439" t="s">
        <v>562</v>
      </c>
      <c r="C10" s="598">
        <v>0</v>
      </c>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row>
    <row r="11" spans="1:28">
      <c r="A11" s="420">
        <v>1.3</v>
      </c>
      <c r="B11" s="439" t="s">
        <v>563</v>
      </c>
      <c r="C11" s="598">
        <v>0</v>
      </c>
      <c r="D11" s="597">
        <v>0</v>
      </c>
      <c r="E11" s="597"/>
      <c r="F11" s="597"/>
      <c r="G11" s="597"/>
      <c r="H11" s="597"/>
      <c r="I11" s="597"/>
      <c r="J11" s="597"/>
      <c r="K11" s="597"/>
      <c r="L11" s="597"/>
      <c r="M11" s="597"/>
      <c r="N11" s="597"/>
      <c r="O11" s="597"/>
      <c r="P11" s="597"/>
      <c r="Q11" s="597"/>
      <c r="R11" s="597"/>
      <c r="S11" s="597"/>
      <c r="T11" s="597"/>
      <c r="U11" s="597"/>
      <c r="V11" s="597"/>
      <c r="W11" s="597"/>
      <c r="X11" s="597"/>
      <c r="Y11" s="597"/>
      <c r="Z11" s="597"/>
      <c r="AA11" s="597"/>
    </row>
    <row r="12" spans="1:28">
      <c r="A12" s="420">
        <v>1.4</v>
      </c>
      <c r="B12" s="439" t="s">
        <v>564</v>
      </c>
      <c r="C12" s="598">
        <v>2348741.09</v>
      </c>
      <c r="D12" s="597">
        <v>999999.11</v>
      </c>
      <c r="E12" s="597">
        <v>0</v>
      </c>
      <c r="F12" s="597">
        <v>0</v>
      </c>
      <c r="G12" s="597">
        <v>0</v>
      </c>
      <c r="H12" s="597">
        <v>1348741.98</v>
      </c>
      <c r="I12" s="597">
        <v>0</v>
      </c>
      <c r="J12" s="597">
        <v>0</v>
      </c>
      <c r="K12" s="597">
        <v>0</v>
      </c>
      <c r="L12" s="597">
        <v>0</v>
      </c>
      <c r="M12" s="597">
        <v>0</v>
      </c>
      <c r="N12" s="597">
        <v>0</v>
      </c>
      <c r="O12" s="597">
        <v>0</v>
      </c>
      <c r="P12" s="597">
        <v>0</v>
      </c>
      <c r="Q12" s="597">
        <v>0</v>
      </c>
      <c r="R12" s="597">
        <v>0</v>
      </c>
      <c r="S12" s="597">
        <v>0</v>
      </c>
      <c r="T12" s="597">
        <v>0</v>
      </c>
      <c r="U12" s="597">
        <v>0</v>
      </c>
      <c r="V12" s="597">
        <v>0</v>
      </c>
      <c r="W12" s="597">
        <v>0</v>
      </c>
      <c r="X12" s="597">
        <v>0</v>
      </c>
      <c r="Y12" s="597">
        <v>0</v>
      </c>
      <c r="Z12" s="597">
        <v>0</v>
      </c>
      <c r="AA12" s="597">
        <v>0</v>
      </c>
    </row>
    <row r="13" spans="1:28">
      <c r="A13" s="420">
        <v>1.5</v>
      </c>
      <c r="B13" s="439" t="s">
        <v>565</v>
      </c>
      <c r="C13" s="598">
        <v>954949009.43904543</v>
      </c>
      <c r="D13" s="597">
        <v>890769854.42499995</v>
      </c>
      <c r="E13" s="597">
        <v>9628019.2802029997</v>
      </c>
      <c r="F13" s="597">
        <v>0</v>
      </c>
      <c r="G13" s="597">
        <v>0</v>
      </c>
      <c r="H13" s="597">
        <v>36362554.4777027</v>
      </c>
      <c r="I13" s="597">
        <v>1883766.3916324</v>
      </c>
      <c r="J13" s="597">
        <v>7316078.4996791203</v>
      </c>
      <c r="K13" s="597">
        <v>0</v>
      </c>
      <c r="L13" s="597">
        <v>27816600.536342699</v>
      </c>
      <c r="M13" s="597">
        <v>13369733.360936601</v>
      </c>
      <c r="N13" s="597">
        <v>2020272.3460001999</v>
      </c>
      <c r="O13" s="597">
        <v>7313047.14887085</v>
      </c>
      <c r="P13" s="597">
        <v>395188.63919999998</v>
      </c>
      <c r="Q13" s="597">
        <v>1015393.729599</v>
      </c>
      <c r="R13" s="597">
        <v>0</v>
      </c>
      <c r="S13" s="597">
        <v>0</v>
      </c>
      <c r="T13" s="597">
        <v>0</v>
      </c>
      <c r="U13" s="597">
        <v>0</v>
      </c>
      <c r="V13" s="597">
        <v>0</v>
      </c>
      <c r="W13" s="597">
        <v>0</v>
      </c>
      <c r="X13" s="597">
        <v>0</v>
      </c>
      <c r="Y13" s="597">
        <v>0</v>
      </c>
      <c r="Z13" s="597">
        <v>0</v>
      </c>
      <c r="AA13" s="597">
        <v>0</v>
      </c>
    </row>
    <row r="14" spans="1:28">
      <c r="A14" s="420">
        <v>1.6</v>
      </c>
      <c r="B14" s="439" t="s">
        <v>566</v>
      </c>
      <c r="C14" s="598">
        <v>162159730.69921887</v>
      </c>
      <c r="D14" s="597">
        <v>149746750.70773399</v>
      </c>
      <c r="E14" s="597">
        <v>4073382.9771917602</v>
      </c>
      <c r="F14" s="597">
        <v>43.35</v>
      </c>
      <c r="G14" s="597">
        <v>0</v>
      </c>
      <c r="H14" s="597">
        <v>8398701.9644818101</v>
      </c>
      <c r="I14" s="597">
        <v>320411.81798408</v>
      </c>
      <c r="J14" s="597">
        <v>99017.832316999993</v>
      </c>
      <c r="K14" s="597">
        <v>0</v>
      </c>
      <c r="L14" s="597">
        <v>3383426.8394092</v>
      </c>
      <c r="M14" s="597">
        <v>94142.715394690007</v>
      </c>
      <c r="N14" s="597">
        <v>382985.97101199999</v>
      </c>
      <c r="O14" s="597">
        <v>54935.046300000002</v>
      </c>
      <c r="P14" s="597">
        <v>14978.65</v>
      </c>
      <c r="Q14" s="597">
        <v>293143.76648996997</v>
      </c>
      <c r="R14" s="597">
        <v>0</v>
      </c>
      <c r="S14" s="597">
        <v>0</v>
      </c>
      <c r="T14" s="597">
        <v>630851.18759386998</v>
      </c>
      <c r="U14" s="597">
        <v>0</v>
      </c>
      <c r="V14" s="597">
        <v>0</v>
      </c>
      <c r="W14" s="597">
        <v>0</v>
      </c>
      <c r="X14" s="597">
        <v>0</v>
      </c>
      <c r="Y14" s="597">
        <v>0</v>
      </c>
      <c r="Z14" s="597">
        <v>0</v>
      </c>
      <c r="AA14" s="597">
        <v>0</v>
      </c>
    </row>
    <row r="15" spans="1:28">
      <c r="A15" s="448">
        <v>2</v>
      </c>
      <c r="B15" s="423" t="s">
        <v>567</v>
      </c>
      <c r="C15" s="598">
        <v>100067083.63</v>
      </c>
      <c r="D15" s="598">
        <v>100067083.63</v>
      </c>
      <c r="E15" s="598">
        <v>0</v>
      </c>
      <c r="F15" s="598">
        <v>0</v>
      </c>
      <c r="G15" s="598">
        <v>0</v>
      </c>
      <c r="H15" s="598">
        <v>0</v>
      </c>
      <c r="I15" s="598">
        <v>0</v>
      </c>
      <c r="J15" s="598">
        <v>0</v>
      </c>
      <c r="K15" s="598">
        <v>0</v>
      </c>
      <c r="L15" s="598">
        <v>0</v>
      </c>
      <c r="M15" s="598">
        <v>0</v>
      </c>
      <c r="N15" s="598">
        <v>0</v>
      </c>
      <c r="O15" s="598">
        <v>0</v>
      </c>
      <c r="P15" s="598">
        <v>0</v>
      </c>
      <c r="Q15" s="598">
        <v>0</v>
      </c>
      <c r="R15" s="598">
        <v>0</v>
      </c>
      <c r="S15" s="598">
        <v>0</v>
      </c>
      <c r="T15" s="598">
        <v>0</v>
      </c>
      <c r="U15" s="598">
        <v>0</v>
      </c>
      <c r="V15" s="598">
        <v>0</v>
      </c>
      <c r="W15" s="598">
        <v>0</v>
      </c>
      <c r="X15" s="598">
        <v>0</v>
      </c>
      <c r="Y15" s="598">
        <v>0</v>
      </c>
      <c r="Z15" s="598">
        <v>0</v>
      </c>
      <c r="AA15" s="598">
        <v>0</v>
      </c>
    </row>
    <row r="16" spans="1:28">
      <c r="A16" s="420">
        <v>2.1</v>
      </c>
      <c r="B16" s="439" t="s">
        <v>561</v>
      </c>
      <c r="C16" s="598">
        <v>26079874.77</v>
      </c>
      <c r="D16" s="597">
        <v>26079874.77</v>
      </c>
      <c r="E16" s="597"/>
      <c r="F16" s="597"/>
      <c r="G16" s="597"/>
      <c r="H16" s="597"/>
      <c r="I16" s="597"/>
      <c r="J16" s="597"/>
      <c r="K16" s="597"/>
      <c r="L16" s="597"/>
      <c r="M16" s="597"/>
      <c r="N16" s="597"/>
      <c r="O16" s="597"/>
      <c r="P16" s="597"/>
      <c r="Q16" s="597"/>
      <c r="R16" s="597"/>
      <c r="S16" s="597"/>
      <c r="T16" s="597"/>
      <c r="U16" s="597"/>
      <c r="V16" s="597"/>
      <c r="W16" s="597"/>
      <c r="X16" s="597"/>
      <c r="Y16" s="597"/>
      <c r="Z16" s="597"/>
      <c r="AA16" s="597"/>
    </row>
    <row r="17" spans="1:27">
      <c r="A17" s="420">
        <v>2.2000000000000002</v>
      </c>
      <c r="B17" s="439" t="s">
        <v>562</v>
      </c>
      <c r="C17" s="598">
        <v>73987208.859999999</v>
      </c>
      <c r="D17" s="597">
        <v>73987208.859999999</v>
      </c>
      <c r="E17" s="597"/>
      <c r="F17" s="597"/>
      <c r="G17" s="597"/>
      <c r="H17" s="597"/>
      <c r="I17" s="597"/>
      <c r="J17" s="597"/>
      <c r="K17" s="597"/>
      <c r="L17" s="597"/>
      <c r="M17" s="597"/>
      <c r="N17" s="597"/>
      <c r="O17" s="597"/>
      <c r="P17" s="597"/>
      <c r="Q17" s="597"/>
      <c r="R17" s="597"/>
      <c r="S17" s="597"/>
      <c r="T17" s="597"/>
      <c r="U17" s="597"/>
      <c r="V17" s="597"/>
      <c r="W17" s="597"/>
      <c r="X17" s="597"/>
      <c r="Y17" s="597"/>
      <c r="Z17" s="597"/>
      <c r="AA17" s="597"/>
    </row>
    <row r="18" spans="1:27">
      <c r="A18" s="420">
        <v>2.2999999999999998</v>
      </c>
      <c r="B18" s="439" t="s">
        <v>563</v>
      </c>
      <c r="C18" s="598">
        <v>0</v>
      </c>
      <c r="D18" s="597">
        <v>0</v>
      </c>
      <c r="E18" s="597"/>
      <c r="F18" s="597"/>
      <c r="G18" s="597"/>
      <c r="H18" s="597"/>
      <c r="I18" s="597"/>
      <c r="J18" s="597"/>
      <c r="K18" s="597"/>
      <c r="L18" s="597"/>
      <c r="M18" s="597"/>
      <c r="N18" s="597"/>
      <c r="O18" s="597"/>
      <c r="P18" s="597"/>
      <c r="Q18" s="597"/>
      <c r="R18" s="597"/>
      <c r="S18" s="597"/>
      <c r="T18" s="597"/>
      <c r="U18" s="597"/>
      <c r="V18" s="597"/>
      <c r="W18" s="597"/>
      <c r="X18" s="597"/>
      <c r="Y18" s="597"/>
      <c r="Z18" s="597"/>
      <c r="AA18" s="597"/>
    </row>
    <row r="19" spans="1:27">
      <c r="A19" s="420">
        <v>2.4</v>
      </c>
      <c r="B19" s="439" t="s">
        <v>564</v>
      </c>
      <c r="C19" s="598">
        <v>0</v>
      </c>
      <c r="D19" s="597">
        <v>0</v>
      </c>
      <c r="E19" s="597"/>
      <c r="F19" s="597"/>
      <c r="G19" s="597"/>
      <c r="H19" s="597"/>
      <c r="I19" s="597"/>
      <c r="J19" s="597"/>
      <c r="K19" s="597"/>
      <c r="L19" s="597"/>
      <c r="M19" s="597"/>
      <c r="N19" s="597"/>
      <c r="O19" s="597"/>
      <c r="P19" s="597"/>
      <c r="Q19" s="597"/>
      <c r="R19" s="597"/>
      <c r="S19" s="597"/>
      <c r="T19" s="597"/>
      <c r="U19" s="597"/>
      <c r="V19" s="597"/>
      <c r="W19" s="597"/>
      <c r="X19" s="597"/>
      <c r="Y19" s="597"/>
      <c r="Z19" s="597"/>
      <c r="AA19" s="597"/>
    </row>
    <row r="20" spans="1:27">
      <c r="A20" s="420">
        <v>2.5</v>
      </c>
      <c r="B20" s="439" t="s">
        <v>565</v>
      </c>
      <c r="C20" s="598">
        <v>0</v>
      </c>
      <c r="D20" s="597">
        <v>0</v>
      </c>
      <c r="E20" s="597"/>
      <c r="F20" s="597"/>
      <c r="G20" s="597"/>
      <c r="H20" s="597"/>
      <c r="I20" s="597"/>
      <c r="J20" s="597"/>
      <c r="K20" s="597"/>
      <c r="L20" s="597"/>
      <c r="M20" s="597"/>
      <c r="N20" s="597"/>
      <c r="O20" s="597"/>
      <c r="P20" s="597"/>
      <c r="Q20" s="597"/>
      <c r="R20" s="597"/>
      <c r="S20" s="597"/>
      <c r="T20" s="597"/>
      <c r="U20" s="597"/>
      <c r="V20" s="597"/>
      <c r="W20" s="597"/>
      <c r="X20" s="597"/>
      <c r="Y20" s="597"/>
      <c r="Z20" s="597"/>
      <c r="AA20" s="597"/>
    </row>
    <row r="21" spans="1:27">
      <c r="A21" s="420">
        <v>2.6</v>
      </c>
      <c r="B21" s="439" t="s">
        <v>566</v>
      </c>
      <c r="C21" s="598">
        <v>0</v>
      </c>
      <c r="D21" s="597">
        <v>0</v>
      </c>
      <c r="E21" s="597"/>
      <c r="F21" s="597"/>
      <c r="G21" s="597"/>
      <c r="H21" s="597"/>
      <c r="I21" s="597"/>
      <c r="J21" s="597"/>
      <c r="K21" s="597"/>
      <c r="L21" s="597"/>
      <c r="M21" s="597"/>
      <c r="N21" s="597"/>
      <c r="O21" s="597"/>
      <c r="P21" s="597"/>
      <c r="Q21" s="597"/>
      <c r="R21" s="597"/>
      <c r="S21" s="597"/>
      <c r="T21" s="597"/>
      <c r="U21" s="597"/>
      <c r="V21" s="597"/>
      <c r="W21" s="597"/>
      <c r="X21" s="597"/>
      <c r="Y21" s="597"/>
      <c r="Z21" s="597"/>
      <c r="AA21" s="597"/>
    </row>
    <row r="22" spans="1:27">
      <c r="A22" s="448">
        <v>3</v>
      </c>
      <c r="B22" s="423" t="s">
        <v>568</v>
      </c>
      <c r="C22" s="598">
        <v>136384831.34408402</v>
      </c>
      <c r="D22" s="598">
        <v>84906842.210530996</v>
      </c>
      <c r="E22" s="603"/>
      <c r="F22" s="603"/>
      <c r="G22" s="603"/>
      <c r="H22" s="598">
        <v>480676.79355300002</v>
      </c>
      <c r="I22" s="603"/>
      <c r="J22" s="603"/>
      <c r="K22" s="603"/>
      <c r="L22" s="598"/>
      <c r="M22" s="603"/>
      <c r="N22" s="603"/>
      <c r="O22" s="603"/>
      <c r="P22" s="603"/>
      <c r="Q22" s="603"/>
      <c r="R22" s="603"/>
      <c r="S22" s="603"/>
      <c r="T22" s="598">
        <v>0</v>
      </c>
      <c r="U22" s="603"/>
      <c r="V22" s="603"/>
      <c r="W22" s="603"/>
      <c r="X22" s="603"/>
      <c r="Y22" s="603"/>
      <c r="Z22" s="603"/>
      <c r="AA22" s="603"/>
    </row>
    <row r="23" spans="1:27">
      <c r="A23" s="420">
        <v>3.1</v>
      </c>
      <c r="B23" s="439" t="s">
        <v>561</v>
      </c>
      <c r="C23" s="598">
        <v>0</v>
      </c>
      <c r="D23" s="597"/>
      <c r="E23" s="603"/>
      <c r="F23" s="603"/>
      <c r="G23" s="603"/>
      <c r="H23" s="598"/>
      <c r="I23" s="603"/>
      <c r="J23" s="603"/>
      <c r="K23" s="603"/>
      <c r="L23" s="597"/>
      <c r="M23" s="603"/>
      <c r="N23" s="603"/>
      <c r="O23" s="603"/>
      <c r="P23" s="603"/>
      <c r="Q23" s="603"/>
      <c r="R23" s="603"/>
      <c r="S23" s="603"/>
      <c r="T23" s="597"/>
      <c r="U23" s="603"/>
      <c r="V23" s="603"/>
      <c r="W23" s="603"/>
      <c r="X23" s="603"/>
      <c r="Y23" s="603"/>
      <c r="Z23" s="603"/>
      <c r="AA23" s="603"/>
    </row>
    <row r="24" spans="1:27">
      <c r="A24" s="420">
        <v>3.2</v>
      </c>
      <c r="B24" s="439" t="s">
        <v>562</v>
      </c>
      <c r="C24" s="598">
        <v>0</v>
      </c>
      <c r="D24" s="597"/>
      <c r="E24" s="603"/>
      <c r="F24" s="603"/>
      <c r="G24" s="603"/>
      <c r="H24" s="597"/>
      <c r="I24" s="603"/>
      <c r="J24" s="603"/>
      <c r="K24" s="603"/>
      <c r="L24" s="597"/>
      <c r="M24" s="603"/>
      <c r="N24" s="603"/>
      <c r="O24" s="603"/>
      <c r="P24" s="603"/>
      <c r="Q24" s="603"/>
      <c r="R24" s="603"/>
      <c r="S24" s="603"/>
      <c r="T24" s="597"/>
      <c r="U24" s="603"/>
      <c r="V24" s="603"/>
      <c r="W24" s="603"/>
      <c r="X24" s="603"/>
      <c r="Y24" s="603"/>
      <c r="Z24" s="603"/>
      <c r="AA24" s="603"/>
    </row>
    <row r="25" spans="1:27">
      <c r="A25" s="420">
        <v>3.3</v>
      </c>
      <c r="B25" s="439" t="s">
        <v>563</v>
      </c>
      <c r="C25" s="598">
        <v>0</v>
      </c>
      <c r="D25" s="597">
        <v>0</v>
      </c>
      <c r="E25" s="603"/>
      <c r="F25" s="603"/>
      <c r="G25" s="603"/>
      <c r="H25" s="597">
        <v>0</v>
      </c>
      <c r="I25" s="603"/>
      <c r="J25" s="603"/>
      <c r="K25" s="603"/>
      <c r="L25" s="597"/>
      <c r="M25" s="603"/>
      <c r="N25" s="603"/>
      <c r="O25" s="603"/>
      <c r="P25" s="603"/>
      <c r="Q25" s="603"/>
      <c r="R25" s="603"/>
      <c r="S25" s="603"/>
      <c r="T25" s="597">
        <v>0</v>
      </c>
      <c r="U25" s="603"/>
      <c r="V25" s="603"/>
      <c r="W25" s="603"/>
      <c r="X25" s="603"/>
      <c r="Y25" s="603"/>
      <c r="Z25" s="603"/>
      <c r="AA25" s="603"/>
    </row>
    <row r="26" spans="1:27">
      <c r="A26" s="420">
        <v>3.4</v>
      </c>
      <c r="B26" s="439" t="s">
        <v>564</v>
      </c>
      <c r="C26" s="598">
        <v>0</v>
      </c>
      <c r="D26" s="597">
        <v>0</v>
      </c>
      <c r="E26" s="603"/>
      <c r="F26" s="603"/>
      <c r="G26" s="603"/>
      <c r="H26" s="597">
        <v>0</v>
      </c>
      <c r="I26" s="603"/>
      <c r="J26" s="603"/>
      <c r="K26" s="603"/>
      <c r="L26" s="597"/>
      <c r="M26" s="603"/>
      <c r="N26" s="603"/>
      <c r="O26" s="603"/>
      <c r="P26" s="603"/>
      <c r="Q26" s="603"/>
      <c r="R26" s="603"/>
      <c r="S26" s="603"/>
      <c r="T26" s="597">
        <v>0</v>
      </c>
      <c r="U26" s="603"/>
      <c r="V26" s="603"/>
      <c r="W26" s="603"/>
      <c r="X26" s="603"/>
      <c r="Y26" s="603"/>
      <c r="Z26" s="603"/>
      <c r="AA26" s="603"/>
    </row>
    <row r="27" spans="1:27">
      <c r="A27" s="420">
        <v>3.5</v>
      </c>
      <c r="B27" s="439" t="s">
        <v>565</v>
      </c>
      <c r="C27" s="598">
        <v>134348808.27244401</v>
      </c>
      <c r="D27" s="597">
        <v>82871944.138890997</v>
      </c>
      <c r="E27" s="603"/>
      <c r="F27" s="603"/>
      <c r="G27" s="603"/>
      <c r="H27" s="597">
        <v>479551.79355300002</v>
      </c>
      <c r="I27" s="603"/>
      <c r="J27" s="603"/>
      <c r="K27" s="603"/>
      <c r="L27" s="597"/>
      <c r="M27" s="603"/>
      <c r="N27" s="603"/>
      <c r="O27" s="603"/>
      <c r="P27" s="603"/>
      <c r="Q27" s="603"/>
      <c r="R27" s="603"/>
      <c r="S27" s="603"/>
      <c r="T27" s="597">
        <v>0</v>
      </c>
      <c r="U27" s="603"/>
      <c r="V27" s="603"/>
      <c r="W27" s="603"/>
      <c r="X27" s="603"/>
      <c r="Y27" s="603"/>
      <c r="Z27" s="603"/>
      <c r="AA27" s="603"/>
    </row>
    <row r="28" spans="1:27">
      <c r="A28" s="420">
        <v>3.6</v>
      </c>
      <c r="B28" s="439" t="s">
        <v>566</v>
      </c>
      <c r="C28" s="598">
        <v>2036023.07164</v>
      </c>
      <c r="D28" s="597">
        <v>2034898.07164</v>
      </c>
      <c r="E28" s="603"/>
      <c r="F28" s="603"/>
      <c r="G28" s="603"/>
      <c r="H28" s="597">
        <v>1125</v>
      </c>
      <c r="I28" s="603"/>
      <c r="J28" s="603"/>
      <c r="K28" s="603"/>
      <c r="L28" s="597"/>
      <c r="M28" s="603"/>
      <c r="N28" s="603"/>
      <c r="O28" s="603"/>
      <c r="P28" s="603"/>
      <c r="Q28" s="603"/>
      <c r="R28" s="603"/>
      <c r="S28" s="603"/>
      <c r="T28" s="597">
        <v>0</v>
      </c>
      <c r="U28" s="603"/>
      <c r="V28" s="603"/>
      <c r="W28" s="603"/>
      <c r="X28" s="603"/>
      <c r="Y28" s="603"/>
      <c r="Z28" s="603"/>
      <c r="AA28" s="603"/>
    </row>
    <row r="30" spans="1:27">
      <c r="C30" s="601"/>
    </row>
    <row r="33" spans="5:13" ht="13.5">
      <c r="E33" s="602"/>
      <c r="F33" s="601"/>
      <c r="M33" s="625"/>
    </row>
    <row r="34" spans="5:13" ht="13.5">
      <c r="E34" s="602"/>
      <c r="F34" s="601"/>
      <c r="M34" s="626"/>
    </row>
    <row r="35" spans="5:13" ht="13.5">
      <c r="E35" s="602"/>
    </row>
    <row r="36" spans="5:13" ht="13.5">
      <c r="E36" s="602"/>
    </row>
    <row r="37" spans="5:13" ht="13.5">
      <c r="E37" s="602"/>
    </row>
    <row r="38" spans="5:13" ht="15">
      <c r="E38"/>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topLeftCell="O1" zoomScale="85" zoomScaleNormal="85" workbookViewId="0">
      <selection activeCell="C8" sqref="C8:AA22"/>
    </sheetView>
  </sheetViews>
  <sheetFormatPr defaultColWidth="9.140625" defaultRowHeight="12.75"/>
  <cols>
    <col min="1" max="1" width="11.85546875" style="430" bestFit="1" customWidth="1"/>
    <col min="2" max="2" width="78" style="430" customWidth="1"/>
    <col min="3" max="3" width="20.140625" style="430" customWidth="1"/>
    <col min="4" max="4" width="22.28515625" style="430" customWidth="1"/>
    <col min="5" max="7" width="17.140625" style="430" customWidth="1"/>
    <col min="8" max="8" width="22.28515625" style="430" customWidth="1"/>
    <col min="9" max="10" width="17.140625" style="430" customWidth="1"/>
    <col min="11" max="27" width="22.28515625" style="430" customWidth="1"/>
    <col min="28" max="16384" width="9.140625" style="430"/>
  </cols>
  <sheetData>
    <row r="1" spans="1:27" ht="13.5">
      <c r="A1" s="344" t="s">
        <v>108</v>
      </c>
      <c r="B1" s="277" t="str">
        <f>Info!C2</f>
        <v>ს.ს "პროკრედიტ ბანკი"</v>
      </c>
      <c r="G1" s="624"/>
      <c r="K1" s="624"/>
      <c r="O1" s="624"/>
    </row>
    <row r="2" spans="1:27">
      <c r="A2" s="344" t="s">
        <v>109</v>
      </c>
      <c r="B2" s="347">
        <f>'1. key ratios'!B2</f>
        <v>45016</v>
      </c>
      <c r="G2" s="624"/>
      <c r="K2" s="624"/>
      <c r="O2" s="624"/>
    </row>
    <row r="3" spans="1:27" ht="13.5">
      <c r="A3" s="346" t="s">
        <v>569</v>
      </c>
      <c r="C3" s="345"/>
      <c r="D3" s="1"/>
      <c r="E3" s="345"/>
      <c r="F3" s="345"/>
      <c r="G3" s="624"/>
      <c r="H3" s="1"/>
      <c r="I3" s="345"/>
      <c r="J3" s="345"/>
      <c r="K3" s="624"/>
      <c r="L3" s="1"/>
      <c r="M3" s="345"/>
      <c r="N3" s="345"/>
      <c r="O3" s="624"/>
      <c r="P3" s="345"/>
      <c r="Q3" s="345"/>
      <c r="R3" s="345"/>
      <c r="S3" s="345"/>
      <c r="T3" s="1"/>
      <c r="U3" s="624"/>
      <c r="V3" s="345"/>
      <c r="W3" s="345"/>
      <c r="X3" s="345"/>
      <c r="Y3" s="345"/>
      <c r="Z3" s="345"/>
      <c r="AA3" s="345"/>
    </row>
    <row r="4" spans="1:27" ht="13.5" thickBot="1">
      <c r="A4" s="346"/>
      <c r="B4" s="432"/>
      <c r="C4" s="345"/>
      <c r="D4" s="345"/>
      <c r="E4" s="624"/>
      <c r="F4" s="624"/>
      <c r="G4" s="624"/>
      <c r="H4" s="624"/>
      <c r="I4" s="624"/>
      <c r="J4" s="624"/>
      <c r="K4" s="624"/>
      <c r="L4" s="624"/>
      <c r="M4" s="624"/>
      <c r="N4" s="624"/>
      <c r="O4" s="624"/>
      <c r="P4" s="624"/>
      <c r="Q4" s="624"/>
      <c r="R4" s="624"/>
      <c r="S4" s="624"/>
      <c r="T4" s="624"/>
      <c r="U4" s="624"/>
      <c r="V4" s="624"/>
      <c r="W4" s="624"/>
      <c r="X4" s="624"/>
      <c r="Y4" s="624"/>
      <c r="Z4" s="624"/>
      <c r="AA4" s="624"/>
    </row>
    <row r="5" spans="1:27" ht="13.5" customHeight="1">
      <c r="A5" s="868" t="s">
        <v>898</v>
      </c>
      <c r="B5" s="869"/>
      <c r="C5" s="865" t="s">
        <v>570</v>
      </c>
      <c r="D5" s="866"/>
      <c r="E5" s="866"/>
      <c r="F5" s="866"/>
      <c r="G5" s="866"/>
      <c r="H5" s="866"/>
      <c r="I5" s="866"/>
      <c r="J5" s="866"/>
      <c r="K5" s="866"/>
      <c r="L5" s="866"/>
      <c r="M5" s="866"/>
      <c r="N5" s="866"/>
      <c r="O5" s="866"/>
      <c r="P5" s="866"/>
      <c r="Q5" s="866"/>
      <c r="R5" s="866"/>
      <c r="S5" s="866"/>
      <c r="T5" s="866"/>
      <c r="U5" s="866"/>
      <c r="V5" s="866"/>
      <c r="W5" s="866"/>
      <c r="X5" s="866"/>
      <c r="Y5" s="866"/>
      <c r="Z5" s="866"/>
      <c r="AA5" s="867"/>
    </row>
    <row r="6" spans="1:27" ht="12" customHeight="1">
      <c r="A6" s="870"/>
      <c r="B6" s="871"/>
      <c r="C6" s="874" t="s">
        <v>66</v>
      </c>
      <c r="D6" s="839" t="s">
        <v>889</v>
      </c>
      <c r="E6" s="839"/>
      <c r="F6" s="839"/>
      <c r="G6" s="839"/>
      <c r="H6" s="860" t="s">
        <v>888</v>
      </c>
      <c r="I6" s="861"/>
      <c r="J6" s="861"/>
      <c r="K6" s="861"/>
      <c r="L6" s="455"/>
      <c r="M6" s="843" t="s">
        <v>887</v>
      </c>
      <c r="N6" s="843"/>
      <c r="O6" s="843"/>
      <c r="P6" s="843"/>
      <c r="Q6" s="843"/>
      <c r="R6" s="843"/>
      <c r="S6" s="841"/>
      <c r="T6" s="455"/>
      <c r="U6" s="843" t="s">
        <v>886</v>
      </c>
      <c r="V6" s="843"/>
      <c r="W6" s="843"/>
      <c r="X6" s="843"/>
      <c r="Y6" s="843"/>
      <c r="Z6" s="843"/>
      <c r="AA6" s="864"/>
    </row>
    <row r="7" spans="1:27" ht="38.25">
      <c r="A7" s="872"/>
      <c r="B7" s="873"/>
      <c r="C7" s="875"/>
      <c r="D7" s="453"/>
      <c r="E7" s="427" t="s">
        <v>559</v>
      </c>
      <c r="F7" s="427" t="s">
        <v>884</v>
      </c>
      <c r="G7" s="427" t="s">
        <v>885</v>
      </c>
      <c r="H7" s="431"/>
      <c r="I7" s="427" t="s">
        <v>559</v>
      </c>
      <c r="J7" s="427" t="s">
        <v>884</v>
      </c>
      <c r="K7" s="427" t="s">
        <v>885</v>
      </c>
      <c r="L7" s="450"/>
      <c r="M7" s="427" t="s">
        <v>559</v>
      </c>
      <c r="N7" s="427" t="s">
        <v>897</v>
      </c>
      <c r="O7" s="427" t="s">
        <v>896</v>
      </c>
      <c r="P7" s="427" t="s">
        <v>895</v>
      </c>
      <c r="Q7" s="427" t="s">
        <v>894</v>
      </c>
      <c r="R7" s="427" t="s">
        <v>893</v>
      </c>
      <c r="S7" s="427" t="s">
        <v>879</v>
      </c>
      <c r="T7" s="450"/>
      <c r="U7" s="427" t="s">
        <v>559</v>
      </c>
      <c r="V7" s="427" t="s">
        <v>897</v>
      </c>
      <c r="W7" s="427" t="s">
        <v>896</v>
      </c>
      <c r="X7" s="427" t="s">
        <v>895</v>
      </c>
      <c r="Y7" s="427" t="s">
        <v>894</v>
      </c>
      <c r="Z7" s="427" t="s">
        <v>893</v>
      </c>
      <c r="AA7" s="427" t="s">
        <v>879</v>
      </c>
    </row>
    <row r="8" spans="1:27">
      <c r="A8" s="476">
        <v>1</v>
      </c>
      <c r="B8" s="475" t="s">
        <v>560</v>
      </c>
      <c r="C8" s="723">
        <v>1119457481.2282643</v>
      </c>
      <c r="D8" s="721">
        <v>1041516604.2427355</v>
      </c>
      <c r="E8" s="721">
        <v>13701402.257394761</v>
      </c>
      <c r="F8" s="721">
        <v>43.35</v>
      </c>
      <c r="G8" s="721">
        <v>0</v>
      </c>
      <c r="H8" s="721">
        <v>46109998.422184572</v>
      </c>
      <c r="I8" s="721">
        <v>2204178.2096164799</v>
      </c>
      <c r="J8" s="721">
        <v>7415096.3319961214</v>
      </c>
      <c r="K8" s="721">
        <v>0</v>
      </c>
      <c r="L8" s="721">
        <v>31200027.375751998</v>
      </c>
      <c r="M8" s="721">
        <v>13463876.076331308</v>
      </c>
      <c r="N8" s="721">
        <v>2403258.3170122001</v>
      </c>
      <c r="O8" s="721">
        <v>7367982.1951708496</v>
      </c>
      <c r="P8" s="721">
        <v>410167.2892</v>
      </c>
      <c r="Q8" s="721">
        <v>1308537.4960889702</v>
      </c>
      <c r="R8" s="721">
        <v>0</v>
      </c>
      <c r="S8" s="721">
        <v>0</v>
      </c>
      <c r="T8" s="721">
        <v>630851.18759386998</v>
      </c>
      <c r="U8" s="721">
        <v>0</v>
      </c>
      <c r="V8" s="721">
        <v>0</v>
      </c>
      <c r="W8" s="721">
        <v>0</v>
      </c>
      <c r="X8" s="721">
        <v>0</v>
      </c>
      <c r="Y8" s="721">
        <v>0</v>
      </c>
      <c r="Z8" s="721">
        <v>0</v>
      </c>
      <c r="AA8" s="722">
        <v>0</v>
      </c>
    </row>
    <row r="9" spans="1:27">
      <c r="A9" s="468">
        <v>1.1000000000000001</v>
      </c>
      <c r="B9" s="474" t="s">
        <v>571</v>
      </c>
      <c r="C9" s="724">
        <v>1112181796.0790753</v>
      </c>
      <c r="D9" s="720">
        <v>1034955379.9093926</v>
      </c>
      <c r="E9" s="720">
        <v>13666419.007394761</v>
      </c>
      <c r="F9" s="720">
        <v>0</v>
      </c>
      <c r="G9" s="720">
        <v>0</v>
      </c>
      <c r="H9" s="720">
        <v>46081883.90978457</v>
      </c>
      <c r="I9" s="720">
        <v>2204178.2096164799</v>
      </c>
      <c r="J9" s="720">
        <v>7392969.561996121</v>
      </c>
      <c r="K9" s="720">
        <v>0</v>
      </c>
      <c r="L9" s="720">
        <v>30513681.072304219</v>
      </c>
      <c r="M9" s="720">
        <v>13004434.639183529</v>
      </c>
      <c r="N9" s="720">
        <v>2254063.5770121999</v>
      </c>
      <c r="O9" s="720">
        <v>7313047.1488708491</v>
      </c>
      <c r="P9" s="720">
        <v>395188.63919999998</v>
      </c>
      <c r="Q9" s="720">
        <v>1308537.4960889702</v>
      </c>
      <c r="R9" s="720">
        <v>0</v>
      </c>
      <c r="S9" s="720">
        <v>0</v>
      </c>
      <c r="T9" s="720">
        <v>630851.18759386998</v>
      </c>
      <c r="U9" s="720">
        <v>0</v>
      </c>
      <c r="V9" s="720">
        <v>0</v>
      </c>
      <c r="W9" s="720">
        <v>0</v>
      </c>
      <c r="X9" s="720">
        <v>0</v>
      </c>
      <c r="Y9" s="720">
        <v>0</v>
      </c>
      <c r="Z9" s="720">
        <v>0</v>
      </c>
      <c r="AA9" s="720">
        <v>0</v>
      </c>
    </row>
    <row r="10" spans="1:27">
      <c r="A10" s="472" t="s">
        <v>157</v>
      </c>
      <c r="B10" s="473" t="s">
        <v>572</v>
      </c>
      <c r="C10" s="725">
        <v>1064228453.1366326</v>
      </c>
      <c r="D10" s="720">
        <v>988340126.50768948</v>
      </c>
      <c r="E10" s="720">
        <v>12749290.00416776</v>
      </c>
      <c r="F10" s="720">
        <v>0</v>
      </c>
      <c r="G10" s="720">
        <v>0</v>
      </c>
      <c r="H10" s="720">
        <v>44827867.119044565</v>
      </c>
      <c r="I10" s="720">
        <v>2204178.2096164799</v>
      </c>
      <c r="J10" s="720">
        <v>7392969.561996121</v>
      </c>
      <c r="K10" s="720">
        <v>0</v>
      </c>
      <c r="L10" s="720">
        <v>30429608.322304219</v>
      </c>
      <c r="M10" s="720">
        <v>13004434.639183529</v>
      </c>
      <c r="N10" s="720">
        <v>2169990.8270121999</v>
      </c>
      <c r="O10" s="720">
        <v>7313047.1488708491</v>
      </c>
      <c r="P10" s="720">
        <v>395188.63919999998</v>
      </c>
      <c r="Q10" s="720">
        <v>1308537.4960889702</v>
      </c>
      <c r="R10" s="720">
        <v>0</v>
      </c>
      <c r="S10" s="720">
        <v>0</v>
      </c>
      <c r="T10" s="720">
        <v>630851.18759386998</v>
      </c>
      <c r="U10" s="720">
        <v>0</v>
      </c>
      <c r="V10" s="720">
        <v>0</v>
      </c>
      <c r="W10" s="720">
        <v>0</v>
      </c>
      <c r="X10" s="720">
        <v>0</v>
      </c>
      <c r="Y10" s="720">
        <v>0</v>
      </c>
      <c r="Z10" s="720">
        <v>0</v>
      </c>
      <c r="AA10" s="720">
        <v>0</v>
      </c>
    </row>
    <row r="11" spans="1:27">
      <c r="A11" s="470" t="s">
        <v>573</v>
      </c>
      <c r="B11" s="471" t="s">
        <v>574</v>
      </c>
      <c r="C11" s="720">
        <v>418099793.03333181</v>
      </c>
      <c r="D11" s="720">
        <v>386118743.23610264</v>
      </c>
      <c r="E11" s="720">
        <v>2805607.9256372605</v>
      </c>
      <c r="F11" s="720">
        <v>0</v>
      </c>
      <c r="G11" s="720">
        <v>0</v>
      </c>
      <c r="H11" s="720">
        <v>23414761.768394161</v>
      </c>
      <c r="I11" s="720">
        <v>489425.85076718999</v>
      </c>
      <c r="J11" s="720">
        <v>76891.062317000004</v>
      </c>
      <c r="K11" s="720">
        <v>0</v>
      </c>
      <c r="L11" s="720">
        <v>8542244.1775875688</v>
      </c>
      <c r="M11" s="720">
        <v>2572364.4827938196</v>
      </c>
      <c r="N11" s="720">
        <v>1203030.3128122</v>
      </c>
      <c r="O11" s="720">
        <v>618209.12728400005</v>
      </c>
      <c r="P11" s="720">
        <v>0</v>
      </c>
      <c r="Q11" s="720">
        <v>1308537.4960889702</v>
      </c>
      <c r="R11" s="720">
        <v>0</v>
      </c>
      <c r="S11" s="720">
        <v>0</v>
      </c>
      <c r="T11" s="720">
        <v>24043.851247580002</v>
      </c>
      <c r="U11" s="720">
        <v>0</v>
      </c>
      <c r="V11" s="720">
        <v>0</v>
      </c>
      <c r="W11" s="720">
        <v>0</v>
      </c>
      <c r="X11" s="720">
        <v>0</v>
      </c>
      <c r="Y11" s="720">
        <v>0</v>
      </c>
      <c r="Z11" s="720">
        <v>0</v>
      </c>
      <c r="AA11" s="720">
        <v>0</v>
      </c>
    </row>
    <row r="12" spans="1:27">
      <c r="A12" s="470" t="s">
        <v>575</v>
      </c>
      <c r="B12" s="471" t="s">
        <v>576</v>
      </c>
      <c r="C12" s="720">
        <v>181967137.45018107</v>
      </c>
      <c r="D12" s="720">
        <v>167594917.1490376</v>
      </c>
      <c r="E12" s="720">
        <v>331517.0879175</v>
      </c>
      <c r="F12" s="720">
        <v>0</v>
      </c>
      <c r="G12" s="720"/>
      <c r="H12" s="720">
        <v>10272494.802426141</v>
      </c>
      <c r="I12" s="720">
        <v>1488384.26004929</v>
      </c>
      <c r="J12" s="720">
        <v>5461746.5666261204</v>
      </c>
      <c r="K12" s="720">
        <v>0</v>
      </c>
      <c r="L12" s="720">
        <v>4099725.4987173295</v>
      </c>
      <c r="M12" s="720">
        <v>0</v>
      </c>
      <c r="N12" s="720">
        <v>0</v>
      </c>
      <c r="O12" s="720">
        <v>1274913.3174529099</v>
      </c>
      <c r="P12" s="720">
        <v>0</v>
      </c>
      <c r="Q12" s="720">
        <v>0</v>
      </c>
      <c r="R12" s="720">
        <v>0</v>
      </c>
      <c r="S12" s="720">
        <v>0</v>
      </c>
      <c r="T12" s="720">
        <v>0</v>
      </c>
      <c r="U12" s="720">
        <v>0</v>
      </c>
      <c r="V12" s="720">
        <v>0</v>
      </c>
      <c r="W12" s="720">
        <v>0</v>
      </c>
      <c r="X12" s="720">
        <v>0</v>
      </c>
      <c r="Y12" s="720">
        <v>0</v>
      </c>
      <c r="Z12" s="720">
        <v>0</v>
      </c>
      <c r="AA12" s="720">
        <v>0</v>
      </c>
    </row>
    <row r="13" spans="1:27">
      <c r="A13" s="470" t="s">
        <v>577</v>
      </c>
      <c r="B13" s="471" t="s">
        <v>578</v>
      </c>
      <c r="C13" s="720">
        <v>100050428.43745802</v>
      </c>
      <c r="D13" s="720">
        <v>97394764.318330437</v>
      </c>
      <c r="E13" s="720">
        <v>0</v>
      </c>
      <c r="F13" s="720">
        <v>0</v>
      </c>
      <c r="G13" s="720"/>
      <c r="H13" s="720">
        <v>2082169.48705193</v>
      </c>
      <c r="I13" s="720">
        <v>0</v>
      </c>
      <c r="J13" s="720">
        <v>901751.19673600001</v>
      </c>
      <c r="K13" s="720">
        <v>0</v>
      </c>
      <c r="L13" s="720">
        <v>573494.63207566005</v>
      </c>
      <c r="M13" s="720">
        <v>0</v>
      </c>
      <c r="N13" s="720">
        <v>0</v>
      </c>
      <c r="O13" s="720">
        <v>0</v>
      </c>
      <c r="P13" s="720">
        <v>0</v>
      </c>
      <c r="Q13" s="720">
        <v>0</v>
      </c>
      <c r="R13" s="720">
        <v>0</v>
      </c>
      <c r="S13" s="720">
        <v>0</v>
      </c>
      <c r="T13" s="720">
        <v>0</v>
      </c>
      <c r="U13" s="720">
        <v>0</v>
      </c>
      <c r="V13" s="720">
        <v>0</v>
      </c>
      <c r="W13" s="720">
        <v>0</v>
      </c>
      <c r="X13" s="720">
        <v>0</v>
      </c>
      <c r="Y13" s="720">
        <v>0</v>
      </c>
      <c r="Z13" s="720">
        <v>0</v>
      </c>
      <c r="AA13" s="720">
        <v>0</v>
      </c>
    </row>
    <row r="14" spans="1:27">
      <c r="A14" s="470" t="s">
        <v>579</v>
      </c>
      <c r="B14" s="471" t="s">
        <v>580</v>
      </c>
      <c r="C14" s="720">
        <v>364111094.21566045</v>
      </c>
      <c r="D14" s="720">
        <v>337231701.80421805</v>
      </c>
      <c r="E14" s="720">
        <v>9612164.9906130005</v>
      </c>
      <c r="F14" s="720">
        <v>0</v>
      </c>
      <c r="G14" s="720"/>
      <c r="H14" s="720">
        <v>9058441.0611723401</v>
      </c>
      <c r="I14" s="720">
        <v>226368.09880000001</v>
      </c>
      <c r="J14" s="720">
        <v>952580.736317</v>
      </c>
      <c r="K14" s="720">
        <v>0</v>
      </c>
      <c r="L14" s="720">
        <v>17214144.013923649</v>
      </c>
      <c r="M14" s="720">
        <v>10432070.15638971</v>
      </c>
      <c r="N14" s="720">
        <v>966960.51419999998</v>
      </c>
      <c r="O14" s="720">
        <v>5419924.7041339399</v>
      </c>
      <c r="P14" s="720">
        <v>395188.63919999998</v>
      </c>
      <c r="Q14" s="720">
        <v>0</v>
      </c>
      <c r="R14" s="720">
        <v>0</v>
      </c>
      <c r="S14" s="720">
        <v>0</v>
      </c>
      <c r="T14" s="720">
        <v>606807.33634628996</v>
      </c>
      <c r="U14" s="720">
        <v>0</v>
      </c>
      <c r="V14" s="720">
        <v>0</v>
      </c>
      <c r="W14" s="720">
        <v>0</v>
      </c>
      <c r="X14" s="720">
        <v>0</v>
      </c>
      <c r="Y14" s="720">
        <v>0</v>
      </c>
      <c r="Z14" s="720">
        <v>0</v>
      </c>
      <c r="AA14" s="720">
        <v>0</v>
      </c>
    </row>
    <row r="15" spans="1:27">
      <c r="A15" s="469">
        <v>1.2</v>
      </c>
      <c r="B15" s="467" t="s">
        <v>892</v>
      </c>
      <c r="C15" s="724">
        <v>27542789.89375386</v>
      </c>
      <c r="D15" s="720">
        <v>5282700.7566020051</v>
      </c>
      <c r="E15" s="720">
        <v>135994.64133400004</v>
      </c>
      <c r="F15" s="720">
        <v>0</v>
      </c>
      <c r="G15" s="720">
        <v>0</v>
      </c>
      <c r="H15" s="720">
        <v>3096698.6840480012</v>
      </c>
      <c r="I15" s="720">
        <v>142245.04776799999</v>
      </c>
      <c r="J15" s="720">
        <v>473111.69105600001</v>
      </c>
      <c r="K15" s="720">
        <v>0</v>
      </c>
      <c r="L15" s="720">
        <v>18556583.116245996</v>
      </c>
      <c r="M15" s="720">
        <v>8315967.3066989994</v>
      </c>
      <c r="N15" s="720">
        <v>1766445.1366440002</v>
      </c>
      <c r="O15" s="720">
        <v>4609294.012622999</v>
      </c>
      <c r="P15" s="720">
        <v>161777.04</v>
      </c>
      <c r="Q15" s="720">
        <v>522457.03490700002</v>
      </c>
      <c r="R15" s="720">
        <v>0</v>
      </c>
      <c r="S15" s="720">
        <v>0</v>
      </c>
      <c r="T15" s="720">
        <v>606807.33685786999</v>
      </c>
      <c r="U15" s="720">
        <v>0</v>
      </c>
      <c r="V15" s="720">
        <v>0</v>
      </c>
      <c r="W15" s="720">
        <v>0</v>
      </c>
      <c r="X15" s="720">
        <v>0</v>
      </c>
      <c r="Y15" s="720">
        <v>0</v>
      </c>
      <c r="Z15" s="720">
        <v>0</v>
      </c>
      <c r="AA15" s="720">
        <v>0</v>
      </c>
    </row>
    <row r="16" spans="1:27">
      <c r="A16" s="468">
        <v>1.3</v>
      </c>
      <c r="B16" s="467" t="s">
        <v>581</v>
      </c>
      <c r="C16" s="720"/>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row>
    <row r="17" spans="1:27" ht="25.5">
      <c r="A17" s="464" t="s">
        <v>582</v>
      </c>
      <c r="B17" s="466" t="s">
        <v>583</v>
      </c>
      <c r="C17" s="720">
        <v>1047614364.9669999</v>
      </c>
      <c r="D17" s="720">
        <v>976768585.32934296</v>
      </c>
      <c r="E17" s="720">
        <v>12086366.716800004</v>
      </c>
      <c r="F17" s="720">
        <v>0</v>
      </c>
      <c r="G17" s="720">
        <v>0</v>
      </c>
      <c r="H17" s="720">
        <v>44869861.666067213</v>
      </c>
      <c r="I17" s="720">
        <v>2158045.1345000002</v>
      </c>
      <c r="J17" s="720">
        <v>6958521.5097000003</v>
      </c>
      <c r="K17" s="720">
        <v>0</v>
      </c>
      <c r="L17" s="720">
        <v>25554535.792489961</v>
      </c>
      <c r="M17" s="720">
        <v>11599349.0068</v>
      </c>
      <c r="N17" s="720">
        <v>1539800.4763999998</v>
      </c>
      <c r="O17" s="720">
        <v>5652294.7912999997</v>
      </c>
      <c r="P17" s="720">
        <v>113898.1712</v>
      </c>
      <c r="Q17" s="720">
        <v>1308537.49608997</v>
      </c>
      <c r="R17" s="720">
        <v>0</v>
      </c>
      <c r="S17" s="720">
        <v>0</v>
      </c>
      <c r="T17" s="720">
        <v>421382.17910000001</v>
      </c>
      <c r="U17" s="720">
        <v>0</v>
      </c>
      <c r="V17" s="720">
        <v>0</v>
      </c>
      <c r="W17" s="720">
        <v>0</v>
      </c>
      <c r="X17" s="720">
        <v>0</v>
      </c>
      <c r="Y17" s="720">
        <v>0</v>
      </c>
      <c r="Z17" s="720">
        <v>0</v>
      </c>
      <c r="AA17" s="720">
        <v>0</v>
      </c>
    </row>
    <row r="18" spans="1:27" ht="25.5">
      <c r="A18" s="462" t="s">
        <v>584</v>
      </c>
      <c r="B18" s="463" t="s">
        <v>585</v>
      </c>
      <c r="C18" s="720">
        <v>930870209.35790145</v>
      </c>
      <c r="D18" s="720">
        <v>868788611.60010076</v>
      </c>
      <c r="E18" s="720">
        <v>9718698.4887000024</v>
      </c>
      <c r="F18" s="720">
        <v>0</v>
      </c>
      <c r="G18" s="720">
        <v>0</v>
      </c>
      <c r="H18" s="720">
        <v>42392778.966399968</v>
      </c>
      <c r="I18" s="720">
        <v>2138800.4983000001</v>
      </c>
      <c r="J18" s="720">
        <v>6795675.6327</v>
      </c>
      <c r="K18" s="720">
        <v>0</v>
      </c>
      <c r="L18" s="720">
        <v>19270571.6602</v>
      </c>
      <c r="M18" s="720">
        <v>4424695.9934</v>
      </c>
      <c r="N18" s="720">
        <v>1810958.3977000001</v>
      </c>
      <c r="O18" s="720">
        <v>5962045.5909999991</v>
      </c>
      <c r="P18" s="720">
        <v>113898.1712</v>
      </c>
      <c r="Q18" s="720">
        <v>1182385.3460000001</v>
      </c>
      <c r="R18" s="720">
        <v>0</v>
      </c>
      <c r="S18" s="720">
        <v>0</v>
      </c>
      <c r="T18" s="720">
        <v>418247.1312</v>
      </c>
      <c r="U18" s="720">
        <v>0</v>
      </c>
      <c r="V18" s="720">
        <v>0</v>
      </c>
      <c r="W18" s="720">
        <v>0</v>
      </c>
      <c r="X18" s="720">
        <v>0</v>
      </c>
      <c r="Y18" s="720">
        <v>0</v>
      </c>
      <c r="Z18" s="720">
        <v>0</v>
      </c>
      <c r="AA18" s="720">
        <v>0</v>
      </c>
    </row>
    <row r="19" spans="1:27">
      <c r="A19" s="464" t="s">
        <v>586</v>
      </c>
      <c r="B19" s="465" t="s">
        <v>587</v>
      </c>
      <c r="C19" s="720">
        <v>857711575.57582128</v>
      </c>
      <c r="D19" s="720">
        <v>785661372.4450525</v>
      </c>
      <c r="E19" s="720">
        <v>9161745.1984812375</v>
      </c>
      <c r="F19" s="720">
        <v>0</v>
      </c>
      <c r="G19" s="720">
        <v>0</v>
      </c>
      <c r="H19" s="720">
        <v>46696107.262816183</v>
      </c>
      <c r="I19" s="720">
        <v>1800048.37378352</v>
      </c>
      <c r="J19" s="720">
        <v>4318916.2498208806</v>
      </c>
      <c r="K19" s="720">
        <v>0</v>
      </c>
      <c r="L19" s="720">
        <v>24668294.610100642</v>
      </c>
      <c r="M19" s="720">
        <v>8082688.0633873818</v>
      </c>
      <c r="N19" s="720">
        <v>2915684.9726877995</v>
      </c>
      <c r="O19" s="720">
        <v>967035.85506308998</v>
      </c>
      <c r="P19" s="720">
        <v>0</v>
      </c>
      <c r="Q19" s="720">
        <v>6925342.6039110292</v>
      </c>
      <c r="R19" s="720">
        <v>0</v>
      </c>
      <c r="S19" s="720">
        <v>0</v>
      </c>
      <c r="T19" s="720">
        <v>685801.25785241998</v>
      </c>
      <c r="U19" s="720">
        <v>0</v>
      </c>
      <c r="V19" s="720">
        <v>0</v>
      </c>
      <c r="W19" s="720">
        <v>0</v>
      </c>
      <c r="X19" s="720">
        <v>0</v>
      </c>
      <c r="Y19" s="720">
        <v>0</v>
      </c>
      <c r="Z19" s="720">
        <v>0</v>
      </c>
      <c r="AA19" s="720">
        <v>0</v>
      </c>
    </row>
    <row r="20" spans="1:27" ht="25.5">
      <c r="A20" s="462" t="s">
        <v>588</v>
      </c>
      <c r="B20" s="463" t="s">
        <v>589</v>
      </c>
      <c r="C20" s="720">
        <v>729182657.17229867</v>
      </c>
      <c r="D20" s="720">
        <v>670052635.12679887</v>
      </c>
      <c r="E20" s="720">
        <v>4829492.3475452391</v>
      </c>
      <c r="F20" s="720">
        <v>0</v>
      </c>
      <c r="G20" s="720">
        <v>0</v>
      </c>
      <c r="H20" s="720">
        <v>38717032.338327765</v>
      </c>
      <c r="I20" s="720">
        <v>1649219.4379835199</v>
      </c>
      <c r="J20" s="720">
        <v>1640406.8670208799</v>
      </c>
      <c r="K20" s="720">
        <v>0</v>
      </c>
      <c r="L20" s="720">
        <v>19727188.449319437</v>
      </c>
      <c r="M20" s="720">
        <v>4763848.5196061814</v>
      </c>
      <c r="N20" s="720">
        <v>2794825.2026877999</v>
      </c>
      <c r="O20" s="720">
        <v>596220.80806309008</v>
      </c>
      <c r="P20" s="720">
        <v>0</v>
      </c>
      <c r="Q20" s="720">
        <v>5794750.8039110303</v>
      </c>
      <c r="R20" s="720">
        <v>0</v>
      </c>
      <c r="S20" s="720">
        <v>0</v>
      </c>
      <c r="T20" s="720">
        <v>685801.25785241998</v>
      </c>
      <c r="U20" s="720">
        <v>0</v>
      </c>
      <c r="V20" s="720">
        <v>0</v>
      </c>
      <c r="W20" s="720">
        <v>0</v>
      </c>
      <c r="X20" s="720">
        <v>0</v>
      </c>
      <c r="Y20" s="720">
        <v>0</v>
      </c>
      <c r="Z20" s="720">
        <v>0</v>
      </c>
      <c r="AA20" s="720">
        <v>0</v>
      </c>
    </row>
    <row r="21" spans="1:27">
      <c r="A21" s="461">
        <v>1.4</v>
      </c>
      <c r="B21" s="460" t="s">
        <v>678</v>
      </c>
      <c r="C21" s="720">
        <v>16247445.08</v>
      </c>
      <c r="D21" s="720">
        <v>15863952.15</v>
      </c>
      <c r="E21" s="720">
        <v>497232.22</v>
      </c>
      <c r="F21" s="720">
        <v>0</v>
      </c>
      <c r="G21" s="720">
        <v>0</v>
      </c>
      <c r="H21" s="720">
        <v>178560.41</v>
      </c>
      <c r="I21" s="720">
        <v>0</v>
      </c>
      <c r="J21" s="720">
        <v>178560.41</v>
      </c>
      <c r="K21" s="720">
        <v>0</v>
      </c>
      <c r="L21" s="720">
        <v>204932.52</v>
      </c>
      <c r="M21" s="720">
        <v>0</v>
      </c>
      <c r="N21" s="720">
        <v>204932.52</v>
      </c>
      <c r="O21" s="720">
        <v>0</v>
      </c>
      <c r="P21" s="720">
        <v>0</v>
      </c>
      <c r="Q21" s="720">
        <v>0</v>
      </c>
      <c r="R21" s="720">
        <v>0</v>
      </c>
      <c r="S21" s="720">
        <v>0</v>
      </c>
      <c r="T21" s="720">
        <v>0</v>
      </c>
      <c r="U21" s="720">
        <v>0</v>
      </c>
      <c r="V21" s="720">
        <v>0</v>
      </c>
      <c r="W21" s="720">
        <v>0</v>
      </c>
      <c r="X21" s="720">
        <v>0</v>
      </c>
      <c r="Y21" s="720">
        <v>0</v>
      </c>
      <c r="Z21" s="720">
        <v>0</v>
      </c>
      <c r="AA21" s="720">
        <v>0</v>
      </c>
    </row>
    <row r="22" spans="1:27" ht="13.5" thickBot="1">
      <c r="A22" s="459">
        <v>1.5</v>
      </c>
      <c r="B22" s="458" t="s">
        <v>679</v>
      </c>
      <c r="C22" s="720">
        <v>76406912.113399982</v>
      </c>
      <c r="D22" s="720">
        <v>70106310.77519998</v>
      </c>
      <c r="E22" s="720">
        <v>3654616.7958999998</v>
      </c>
      <c r="F22" s="720">
        <v>0</v>
      </c>
      <c r="G22" s="720">
        <v>0</v>
      </c>
      <c r="H22" s="720">
        <v>5929786.2911999989</v>
      </c>
      <c r="I22" s="720">
        <v>164784.20000000001</v>
      </c>
      <c r="J22" s="720">
        <v>2605441.4183</v>
      </c>
      <c r="K22" s="720">
        <v>0</v>
      </c>
      <c r="L22" s="720">
        <v>370815.04700000002</v>
      </c>
      <c r="M22" s="720">
        <v>0</v>
      </c>
      <c r="N22" s="720">
        <v>0</v>
      </c>
      <c r="O22" s="720">
        <v>370815.04700000002</v>
      </c>
      <c r="P22" s="720">
        <v>0</v>
      </c>
      <c r="Q22" s="720">
        <v>0</v>
      </c>
      <c r="R22" s="720">
        <v>0</v>
      </c>
      <c r="S22" s="720">
        <v>0</v>
      </c>
      <c r="T22" s="720">
        <v>0</v>
      </c>
      <c r="U22" s="720">
        <v>0</v>
      </c>
      <c r="V22" s="720">
        <v>0</v>
      </c>
      <c r="W22" s="720">
        <v>0</v>
      </c>
      <c r="X22" s="720">
        <v>0</v>
      </c>
      <c r="Y22" s="720">
        <v>0</v>
      </c>
      <c r="Z22" s="720">
        <v>0</v>
      </c>
      <c r="AA22" s="720">
        <v>0</v>
      </c>
    </row>
  </sheetData>
  <mergeCells count="7">
    <mergeCell ref="U6:AA6"/>
    <mergeCell ref="C5:AA5"/>
    <mergeCell ref="A5:B7"/>
    <mergeCell ref="D6:G6"/>
    <mergeCell ref="C6:C7"/>
    <mergeCell ref="H6:K6"/>
    <mergeCell ref="M6:S6"/>
  </mergeCells>
  <conditionalFormatting sqref="A5">
    <cfRule type="duplicateValues" dxfId="16" priority="6"/>
    <cfRule type="duplicateValues" dxfId="15" priority="7"/>
    <cfRule type="duplicateValues" dxfId="14" priority="8"/>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H34" sqref="H34"/>
    </sheetView>
  </sheetViews>
  <sheetFormatPr defaultColWidth="9.140625" defaultRowHeight="12.75"/>
  <cols>
    <col min="1" max="1" width="11.85546875" style="430" bestFit="1" customWidth="1"/>
    <col min="2" max="2" width="59.85546875" style="430" customWidth="1"/>
    <col min="3" max="3" width="14.5703125" style="430" customWidth="1"/>
    <col min="4" max="5" width="16.140625" style="430" customWidth="1"/>
    <col min="6" max="6" width="16.140625" style="449" customWidth="1"/>
    <col min="7" max="7" width="25.28515625" style="449" customWidth="1"/>
    <col min="8" max="8" width="16.140625" style="430" customWidth="1"/>
    <col min="9" max="11" width="16.140625" style="449" customWidth="1"/>
    <col min="12" max="12" width="26.28515625" style="449" customWidth="1"/>
    <col min="13" max="16384" width="9.140625" style="430"/>
  </cols>
  <sheetData>
    <row r="1" spans="1:12" ht="13.5">
      <c r="A1" s="344" t="s">
        <v>108</v>
      </c>
      <c r="B1" s="277" t="str">
        <f>Info!C2</f>
        <v>ს.ს "პროკრედიტ ბანკი"</v>
      </c>
      <c r="F1" s="430"/>
      <c r="G1" s="430"/>
      <c r="I1" s="430"/>
      <c r="J1" s="430"/>
      <c r="K1" s="430"/>
      <c r="L1" s="430"/>
    </row>
    <row r="2" spans="1:12">
      <c r="A2" s="344" t="s">
        <v>109</v>
      </c>
      <c r="B2" s="347">
        <f>'1. key ratios'!B2</f>
        <v>45016</v>
      </c>
      <c r="F2" s="430"/>
      <c r="G2" s="430"/>
      <c r="I2" s="430"/>
      <c r="J2" s="430"/>
      <c r="K2" s="430"/>
      <c r="L2" s="430"/>
    </row>
    <row r="3" spans="1:12">
      <c r="A3" s="346" t="s">
        <v>592</v>
      </c>
      <c r="F3" s="430"/>
      <c r="G3" s="430"/>
      <c r="I3" s="430"/>
      <c r="J3" s="430"/>
      <c r="K3" s="430"/>
      <c r="L3" s="430"/>
    </row>
    <row r="4" spans="1:12">
      <c r="F4" s="430"/>
      <c r="G4" s="430"/>
      <c r="I4" s="430"/>
      <c r="J4" s="430"/>
      <c r="K4" s="430"/>
      <c r="L4" s="430"/>
    </row>
    <row r="5" spans="1:12" ht="37.5" customHeight="1">
      <c r="A5" s="827" t="s">
        <v>593</v>
      </c>
      <c r="B5" s="828"/>
      <c r="C5" s="876" t="s">
        <v>594</v>
      </c>
      <c r="D5" s="877"/>
      <c r="E5" s="877"/>
      <c r="F5" s="877"/>
      <c r="G5" s="877"/>
      <c r="H5" s="876" t="s">
        <v>903</v>
      </c>
      <c r="I5" s="878"/>
      <c r="J5" s="878"/>
      <c r="K5" s="878"/>
      <c r="L5" s="879"/>
    </row>
    <row r="6" spans="1:12" ht="39.6" customHeight="1">
      <c r="A6" s="831"/>
      <c r="B6" s="832"/>
      <c r="C6" s="351"/>
      <c r="D6" s="428" t="s">
        <v>889</v>
      </c>
      <c r="E6" s="428" t="s">
        <v>888</v>
      </c>
      <c r="F6" s="428" t="s">
        <v>887</v>
      </c>
      <c r="G6" s="428" t="s">
        <v>886</v>
      </c>
      <c r="H6" s="450"/>
      <c r="I6" s="428" t="s">
        <v>889</v>
      </c>
      <c r="J6" s="428" t="s">
        <v>888</v>
      </c>
      <c r="K6" s="428" t="s">
        <v>887</v>
      </c>
      <c r="L6" s="428" t="s">
        <v>886</v>
      </c>
    </row>
    <row r="7" spans="1:12">
      <c r="A7" s="420">
        <v>1</v>
      </c>
      <c r="B7" s="433" t="s">
        <v>516</v>
      </c>
      <c r="C7" s="604">
        <v>609967.86618200003</v>
      </c>
      <c r="D7" s="597">
        <v>602430.59618200001</v>
      </c>
      <c r="E7" s="597">
        <v>7537.27</v>
      </c>
      <c r="F7" s="597">
        <v>0</v>
      </c>
      <c r="G7" s="597">
        <v>0</v>
      </c>
      <c r="H7" s="604">
        <v>9899.9793360000003</v>
      </c>
      <c r="I7" s="597">
        <v>9769.0593360000003</v>
      </c>
      <c r="J7" s="597">
        <v>130.91999999999999</v>
      </c>
      <c r="K7" s="597">
        <v>0</v>
      </c>
      <c r="L7" s="597">
        <v>0</v>
      </c>
    </row>
    <row r="8" spans="1:12">
      <c r="A8" s="420">
        <v>2</v>
      </c>
      <c r="B8" s="433" t="s">
        <v>517</v>
      </c>
      <c r="C8" s="604">
        <v>6649366.321827</v>
      </c>
      <c r="D8" s="597">
        <v>5296685.1218269998</v>
      </c>
      <c r="E8" s="597">
        <v>1352681.2</v>
      </c>
      <c r="F8" s="597">
        <v>0</v>
      </c>
      <c r="G8" s="597">
        <v>0</v>
      </c>
      <c r="H8" s="604">
        <v>111055.59752</v>
      </c>
      <c r="I8" s="597">
        <v>99607.037519999998</v>
      </c>
      <c r="J8" s="597">
        <v>11448.56</v>
      </c>
      <c r="K8" s="597">
        <v>0</v>
      </c>
      <c r="L8" s="597">
        <v>0</v>
      </c>
    </row>
    <row r="9" spans="1:12">
      <c r="A9" s="420">
        <v>3</v>
      </c>
      <c r="B9" s="433" t="s">
        <v>866</v>
      </c>
      <c r="C9" s="604">
        <v>0</v>
      </c>
      <c r="D9" s="597">
        <v>0</v>
      </c>
      <c r="E9" s="597">
        <v>0</v>
      </c>
      <c r="F9" s="597">
        <v>0</v>
      </c>
      <c r="G9" s="597">
        <v>0</v>
      </c>
      <c r="H9" s="604">
        <v>0</v>
      </c>
      <c r="I9" s="597">
        <v>0</v>
      </c>
      <c r="J9" s="597">
        <v>0</v>
      </c>
      <c r="K9" s="597">
        <v>0</v>
      </c>
      <c r="L9" s="597">
        <v>0</v>
      </c>
    </row>
    <row r="10" spans="1:12">
      <c r="A10" s="420">
        <v>4</v>
      </c>
      <c r="B10" s="433" t="s">
        <v>518</v>
      </c>
      <c r="C10" s="604">
        <v>13732949.333528001</v>
      </c>
      <c r="D10" s="597">
        <v>13732949.333528001</v>
      </c>
      <c r="E10" s="597">
        <v>0</v>
      </c>
      <c r="F10" s="597">
        <v>0</v>
      </c>
      <c r="G10" s="597">
        <v>0</v>
      </c>
      <c r="H10" s="604">
        <v>113099.39806399999</v>
      </c>
      <c r="I10" s="597">
        <v>113099.39806399999</v>
      </c>
      <c r="J10" s="597">
        <v>0</v>
      </c>
      <c r="K10" s="597">
        <v>0</v>
      </c>
      <c r="L10" s="597">
        <v>0</v>
      </c>
    </row>
    <row r="11" spans="1:12">
      <c r="A11" s="420">
        <v>5</v>
      </c>
      <c r="B11" s="433" t="s">
        <v>519</v>
      </c>
      <c r="C11" s="604">
        <v>116348143.33438215</v>
      </c>
      <c r="D11" s="597">
        <v>114228868.38531999</v>
      </c>
      <c r="E11" s="597">
        <v>1652942.4867807301</v>
      </c>
      <c r="F11" s="597">
        <v>466332.46228142001</v>
      </c>
      <c r="G11" s="597">
        <v>0</v>
      </c>
      <c r="H11" s="604">
        <v>1242464.525042</v>
      </c>
      <c r="I11" s="597">
        <v>924286.87785599998</v>
      </c>
      <c r="J11" s="597">
        <v>105111.12540999999</v>
      </c>
      <c r="K11" s="597">
        <v>213066.52177600001</v>
      </c>
      <c r="L11" s="597">
        <v>0</v>
      </c>
    </row>
    <row r="12" spans="1:12">
      <c r="A12" s="420">
        <v>6</v>
      </c>
      <c r="B12" s="433" t="s">
        <v>520</v>
      </c>
      <c r="C12" s="604">
        <v>64848383.309053406</v>
      </c>
      <c r="D12" s="597">
        <v>64562123.8458874</v>
      </c>
      <c r="E12" s="597">
        <v>101633.054856</v>
      </c>
      <c r="F12" s="597">
        <v>184626.40831</v>
      </c>
      <c r="G12" s="597">
        <v>0</v>
      </c>
      <c r="H12" s="604">
        <v>383181.28384400002</v>
      </c>
      <c r="I12" s="597">
        <v>303573.23967400001</v>
      </c>
      <c r="J12" s="597">
        <v>3148.115898</v>
      </c>
      <c r="K12" s="597">
        <v>76459.928272000005</v>
      </c>
      <c r="L12" s="597">
        <v>0</v>
      </c>
    </row>
    <row r="13" spans="1:12">
      <c r="A13" s="420">
        <v>7</v>
      </c>
      <c r="B13" s="433" t="s">
        <v>521</v>
      </c>
      <c r="C13" s="604">
        <v>113103457.98292506</v>
      </c>
      <c r="D13" s="597">
        <v>110077790.732581</v>
      </c>
      <c r="E13" s="597">
        <v>2774480.0353621501</v>
      </c>
      <c r="F13" s="597">
        <v>251187.2149819</v>
      </c>
      <c r="G13" s="597">
        <v>0</v>
      </c>
      <c r="H13" s="604">
        <v>579708.54819699994</v>
      </c>
      <c r="I13" s="597">
        <v>325704.46385599999</v>
      </c>
      <c r="J13" s="597">
        <v>140833.86590199999</v>
      </c>
      <c r="K13" s="597">
        <v>113170.218439</v>
      </c>
      <c r="L13" s="597">
        <v>0</v>
      </c>
    </row>
    <row r="14" spans="1:12">
      <c r="A14" s="420">
        <v>8</v>
      </c>
      <c r="B14" s="433" t="s">
        <v>522</v>
      </c>
      <c r="C14" s="604">
        <v>90904823.016826302</v>
      </c>
      <c r="D14" s="597">
        <v>87051791.320340201</v>
      </c>
      <c r="E14" s="597">
        <v>3276086.3195191901</v>
      </c>
      <c r="F14" s="597">
        <v>576945.37696690997</v>
      </c>
      <c r="G14" s="597">
        <v>0</v>
      </c>
      <c r="H14" s="604">
        <v>768229.64606399997</v>
      </c>
      <c r="I14" s="597">
        <v>310590.90429500001</v>
      </c>
      <c r="J14" s="597">
        <v>193760.43175799999</v>
      </c>
      <c r="K14" s="597">
        <v>263878.31001100002</v>
      </c>
      <c r="L14" s="597">
        <v>0</v>
      </c>
    </row>
    <row r="15" spans="1:12">
      <c r="A15" s="420">
        <v>9</v>
      </c>
      <c r="B15" s="433" t="s">
        <v>523</v>
      </c>
      <c r="C15" s="604">
        <v>89195580.577986449</v>
      </c>
      <c r="D15" s="597">
        <v>76251479.966721207</v>
      </c>
      <c r="E15" s="597">
        <v>1158121.8419133499</v>
      </c>
      <c r="F15" s="597">
        <v>11785978.7693519</v>
      </c>
      <c r="G15" s="597">
        <v>0</v>
      </c>
      <c r="H15" s="604">
        <v>7840212.031653</v>
      </c>
      <c r="I15" s="597">
        <v>260967.372982</v>
      </c>
      <c r="J15" s="597">
        <v>69898.525725</v>
      </c>
      <c r="K15" s="597">
        <v>7509346.1329460004</v>
      </c>
      <c r="L15" s="597">
        <v>0</v>
      </c>
    </row>
    <row r="16" spans="1:12" ht="25.5">
      <c r="A16" s="420">
        <v>10</v>
      </c>
      <c r="B16" s="433" t="s">
        <v>524</v>
      </c>
      <c r="C16" s="604">
        <v>85553156.882339701</v>
      </c>
      <c r="D16" s="597">
        <v>85205152.276022702</v>
      </c>
      <c r="E16" s="597">
        <v>348004.606317</v>
      </c>
      <c r="F16" s="597">
        <v>0</v>
      </c>
      <c r="G16" s="597">
        <v>0</v>
      </c>
      <c r="H16" s="604">
        <v>256040.93557500001</v>
      </c>
      <c r="I16" s="597">
        <v>232041.81882499999</v>
      </c>
      <c r="J16" s="597">
        <v>23999.116750000001</v>
      </c>
      <c r="K16" s="597">
        <v>0</v>
      </c>
      <c r="L16" s="597">
        <v>0</v>
      </c>
    </row>
    <row r="17" spans="1:12">
      <c r="A17" s="420">
        <v>11</v>
      </c>
      <c r="B17" s="433" t="s">
        <v>525</v>
      </c>
      <c r="C17" s="604">
        <v>16571778.043144299</v>
      </c>
      <c r="D17" s="597">
        <v>16546101.7202443</v>
      </c>
      <c r="E17" s="597">
        <v>25676.322899999999</v>
      </c>
      <c r="F17" s="597">
        <v>0</v>
      </c>
      <c r="G17" s="597">
        <v>0</v>
      </c>
      <c r="H17" s="604">
        <v>54561.704150999998</v>
      </c>
      <c r="I17" s="597">
        <v>53846.204150999998</v>
      </c>
      <c r="J17" s="597">
        <v>715.5</v>
      </c>
      <c r="K17" s="597">
        <v>0</v>
      </c>
      <c r="L17" s="597">
        <v>0</v>
      </c>
    </row>
    <row r="18" spans="1:12">
      <c r="A18" s="420">
        <v>12</v>
      </c>
      <c r="B18" s="433" t="s">
        <v>526</v>
      </c>
      <c r="C18" s="604">
        <v>71950973.354654938</v>
      </c>
      <c r="D18" s="597">
        <v>68587920.009811103</v>
      </c>
      <c r="E18" s="597">
        <v>3.35</v>
      </c>
      <c r="F18" s="597">
        <v>3363049.9948438401</v>
      </c>
      <c r="G18" s="597">
        <v>0</v>
      </c>
      <c r="H18" s="604">
        <v>2607406.4926690003</v>
      </c>
      <c r="I18" s="597">
        <v>283535.12794699997</v>
      </c>
      <c r="J18" s="597">
        <v>0.13</v>
      </c>
      <c r="K18" s="597">
        <v>2323871.2347220001</v>
      </c>
      <c r="L18" s="597">
        <v>0</v>
      </c>
    </row>
    <row r="19" spans="1:12">
      <c r="A19" s="420">
        <v>13</v>
      </c>
      <c r="B19" s="433" t="s">
        <v>527</v>
      </c>
      <c r="C19" s="604">
        <v>56709220.700066261</v>
      </c>
      <c r="D19" s="597">
        <v>56348571.371332899</v>
      </c>
      <c r="E19" s="597">
        <v>360649.32873335999</v>
      </c>
      <c r="F19" s="597">
        <v>0</v>
      </c>
      <c r="G19" s="597">
        <v>0</v>
      </c>
      <c r="H19" s="604">
        <v>203504.02161300002</v>
      </c>
      <c r="I19" s="597">
        <v>182924.34893000001</v>
      </c>
      <c r="J19" s="597">
        <v>20579.672683000001</v>
      </c>
      <c r="K19" s="597">
        <v>0</v>
      </c>
      <c r="L19" s="597">
        <v>0</v>
      </c>
    </row>
    <row r="20" spans="1:12">
      <c r="A20" s="420">
        <v>14</v>
      </c>
      <c r="B20" s="433" t="s">
        <v>528</v>
      </c>
      <c r="C20" s="604">
        <v>74969387.845478803</v>
      </c>
      <c r="D20" s="597">
        <v>46494049.391401</v>
      </c>
      <c r="E20" s="597">
        <v>24188518.259736702</v>
      </c>
      <c r="F20" s="597">
        <v>3655969.0067472099</v>
      </c>
      <c r="G20" s="597">
        <v>630851.18759386998</v>
      </c>
      <c r="H20" s="604">
        <v>4469302.5950518698</v>
      </c>
      <c r="I20" s="597">
        <v>213142.70425800001</v>
      </c>
      <c r="J20" s="597">
        <v>1691277.148147</v>
      </c>
      <c r="K20" s="597">
        <v>1958075.405789</v>
      </c>
      <c r="L20" s="597">
        <v>606807.33685786999</v>
      </c>
    </row>
    <row r="21" spans="1:12">
      <c r="A21" s="420">
        <v>15</v>
      </c>
      <c r="B21" s="433" t="s">
        <v>529</v>
      </c>
      <c r="C21" s="604">
        <v>13159565.42355467</v>
      </c>
      <c r="D21" s="597">
        <v>11781468.318012901</v>
      </c>
      <c r="E21" s="597">
        <v>1291076.7061087701</v>
      </c>
      <c r="F21" s="597">
        <v>87020.399432999999</v>
      </c>
      <c r="G21" s="597">
        <v>0</v>
      </c>
      <c r="H21" s="604">
        <v>143164.31604000001</v>
      </c>
      <c r="I21" s="597">
        <v>35055.462606000001</v>
      </c>
      <c r="J21" s="597">
        <v>64041.908043000003</v>
      </c>
      <c r="K21" s="597">
        <v>44066.945391000001</v>
      </c>
      <c r="L21" s="597">
        <v>0</v>
      </c>
    </row>
    <row r="22" spans="1:12">
      <c r="A22" s="420">
        <v>16</v>
      </c>
      <c r="B22" s="433" t="s">
        <v>530</v>
      </c>
      <c r="C22" s="604">
        <v>1089424.608616</v>
      </c>
      <c r="D22" s="597">
        <v>1089424.608616</v>
      </c>
      <c r="E22" s="597">
        <v>0</v>
      </c>
      <c r="F22" s="597">
        <v>0</v>
      </c>
      <c r="G22" s="597">
        <v>0</v>
      </c>
      <c r="H22" s="604">
        <v>14640.664204999999</v>
      </c>
      <c r="I22" s="597">
        <v>14640.664204999999</v>
      </c>
      <c r="J22" s="597">
        <v>0</v>
      </c>
      <c r="K22" s="597">
        <v>0</v>
      </c>
      <c r="L22" s="597">
        <v>0</v>
      </c>
    </row>
    <row r="23" spans="1:12">
      <c r="A23" s="420">
        <v>17</v>
      </c>
      <c r="B23" s="433" t="s">
        <v>531</v>
      </c>
      <c r="C23" s="604">
        <v>1403412.239059</v>
      </c>
      <c r="D23" s="597">
        <v>1403412.239059</v>
      </c>
      <c r="E23" s="597">
        <v>0</v>
      </c>
      <c r="F23" s="597">
        <v>0</v>
      </c>
      <c r="G23" s="597">
        <v>0</v>
      </c>
      <c r="H23" s="604">
        <v>4860.1172180000003</v>
      </c>
      <c r="I23" s="597">
        <v>4860.1172180000003</v>
      </c>
      <c r="J23" s="597">
        <v>0</v>
      </c>
      <c r="K23" s="597">
        <v>0</v>
      </c>
      <c r="L23" s="597">
        <v>0</v>
      </c>
    </row>
    <row r="24" spans="1:12">
      <c r="A24" s="420">
        <v>18</v>
      </c>
      <c r="B24" s="433" t="s">
        <v>532</v>
      </c>
      <c r="C24" s="604">
        <v>1501730.5618980001</v>
      </c>
      <c r="D24" s="597">
        <v>1501730.5618980001</v>
      </c>
      <c r="E24" s="597">
        <v>0</v>
      </c>
      <c r="F24" s="597">
        <v>0</v>
      </c>
      <c r="G24" s="597">
        <v>0</v>
      </c>
      <c r="H24" s="604">
        <v>18460.517387</v>
      </c>
      <c r="I24" s="597">
        <v>18460.517387</v>
      </c>
      <c r="J24" s="597">
        <v>0</v>
      </c>
      <c r="K24" s="597">
        <v>0</v>
      </c>
      <c r="L24" s="597">
        <v>0</v>
      </c>
    </row>
    <row r="25" spans="1:12">
      <c r="A25" s="420">
        <v>19</v>
      </c>
      <c r="B25" s="433" t="s">
        <v>533</v>
      </c>
      <c r="C25" s="604">
        <v>7663068.7712350003</v>
      </c>
      <c r="D25" s="597">
        <v>7663068.7712350003</v>
      </c>
      <c r="E25" s="597">
        <v>0</v>
      </c>
      <c r="F25" s="597">
        <v>0</v>
      </c>
      <c r="G25" s="597">
        <v>0</v>
      </c>
      <c r="H25" s="604">
        <v>6923.3752530000002</v>
      </c>
      <c r="I25" s="597">
        <v>6923.3752530000002</v>
      </c>
      <c r="J25" s="597">
        <v>0</v>
      </c>
      <c r="K25" s="597">
        <v>0</v>
      </c>
      <c r="L25" s="597">
        <v>0</v>
      </c>
    </row>
    <row r="26" spans="1:12">
      <c r="A26" s="420">
        <v>20</v>
      </c>
      <c r="B26" s="433" t="s">
        <v>534</v>
      </c>
      <c r="C26" s="604">
        <v>28161703.584493201</v>
      </c>
      <c r="D26" s="597">
        <v>28161703.584493201</v>
      </c>
      <c r="E26" s="597">
        <v>0</v>
      </c>
      <c r="F26" s="597">
        <v>0</v>
      </c>
      <c r="G26" s="597">
        <v>0</v>
      </c>
      <c r="H26" s="604">
        <v>127092.330737</v>
      </c>
      <c r="I26" s="597">
        <v>127092.330737</v>
      </c>
      <c r="J26" s="597">
        <v>0</v>
      </c>
      <c r="K26" s="597">
        <v>0</v>
      </c>
      <c r="L26" s="597">
        <v>0</v>
      </c>
    </row>
    <row r="27" spans="1:12">
      <c r="A27" s="420">
        <v>21</v>
      </c>
      <c r="B27" s="433" t="s">
        <v>535</v>
      </c>
      <c r="C27" s="604">
        <v>36357911.503407441</v>
      </c>
      <c r="D27" s="597">
        <v>35948227.913680501</v>
      </c>
      <c r="E27" s="597">
        <v>341822.55004808999</v>
      </c>
      <c r="F27" s="597">
        <v>67861.039678849993</v>
      </c>
      <c r="G27" s="597">
        <v>0</v>
      </c>
      <c r="H27" s="604">
        <v>190651.79031099999</v>
      </c>
      <c r="I27" s="597">
        <v>132510.942266</v>
      </c>
      <c r="J27" s="597">
        <v>23542.590328999999</v>
      </c>
      <c r="K27" s="597">
        <v>34598.257716</v>
      </c>
      <c r="L27" s="597">
        <v>0</v>
      </c>
    </row>
    <row r="28" spans="1:12">
      <c r="A28" s="420">
        <v>22</v>
      </c>
      <c r="B28" s="433" t="s">
        <v>536</v>
      </c>
      <c r="C28" s="604">
        <v>5461235.3938260004</v>
      </c>
      <c r="D28" s="597">
        <v>5461235.3938260004</v>
      </c>
      <c r="E28" s="597">
        <v>0</v>
      </c>
      <c r="F28" s="597">
        <v>0</v>
      </c>
      <c r="G28" s="597">
        <v>0</v>
      </c>
      <c r="H28" s="604">
        <v>24336.073228000001</v>
      </c>
      <c r="I28" s="597">
        <v>24336.073228000001</v>
      </c>
      <c r="J28" s="597">
        <v>0</v>
      </c>
      <c r="K28" s="597">
        <v>0</v>
      </c>
      <c r="L28" s="597">
        <v>0</v>
      </c>
    </row>
    <row r="29" spans="1:12">
      <c r="A29" s="420">
        <v>23</v>
      </c>
      <c r="B29" s="433" t="s">
        <v>537</v>
      </c>
      <c r="C29" s="604">
        <v>123563693.0771746</v>
      </c>
      <c r="D29" s="597">
        <v>108877859.62613399</v>
      </c>
      <c r="E29" s="597">
        <v>6397356.8397394298</v>
      </c>
      <c r="F29" s="597">
        <v>8288476.6113011902</v>
      </c>
      <c r="G29" s="597">
        <v>0</v>
      </c>
      <c r="H29" s="604">
        <v>6743349.5564489998</v>
      </c>
      <c r="I29" s="597">
        <v>505321.151816</v>
      </c>
      <c r="J29" s="597">
        <v>528192.55800399999</v>
      </c>
      <c r="K29" s="597">
        <v>5709835.8466290003</v>
      </c>
      <c r="L29" s="597">
        <v>0</v>
      </c>
    </row>
    <row r="30" spans="1:12">
      <c r="A30" s="420">
        <v>24</v>
      </c>
      <c r="B30" s="433" t="s">
        <v>538</v>
      </c>
      <c r="C30" s="604">
        <v>35008278.178007118</v>
      </c>
      <c r="D30" s="597">
        <v>31541431.292180799</v>
      </c>
      <c r="E30" s="597">
        <v>1929791.8241401799</v>
      </c>
      <c r="F30" s="597">
        <v>1537055.06168614</v>
      </c>
      <c r="G30" s="597">
        <v>0</v>
      </c>
      <c r="H30" s="604">
        <v>742690.83054400003</v>
      </c>
      <c r="I30" s="597">
        <v>251478.884135</v>
      </c>
      <c r="J30" s="597">
        <v>102914.78357699999</v>
      </c>
      <c r="K30" s="597">
        <v>388297.162832</v>
      </c>
      <c r="L30" s="597">
        <v>0</v>
      </c>
    </row>
    <row r="31" spans="1:12">
      <c r="A31" s="420">
        <v>25</v>
      </c>
      <c r="B31" s="433" t="s">
        <v>539</v>
      </c>
      <c r="C31" s="604">
        <v>14664337.095024601</v>
      </c>
      <c r="D31" s="597">
        <v>14648245.803224601</v>
      </c>
      <c r="E31" s="597">
        <v>16091.291800000001</v>
      </c>
      <c r="F31" s="597">
        <v>0</v>
      </c>
      <c r="G31" s="597">
        <v>0</v>
      </c>
      <c r="H31" s="604">
        <v>69860.924737999987</v>
      </c>
      <c r="I31" s="597">
        <v>66778.634737999993</v>
      </c>
      <c r="J31" s="597">
        <v>3082.29</v>
      </c>
      <c r="K31" s="597">
        <v>0</v>
      </c>
      <c r="L31" s="597">
        <v>0</v>
      </c>
    </row>
    <row r="32" spans="1:12">
      <c r="A32" s="420">
        <v>26</v>
      </c>
      <c r="B32" s="433" t="s">
        <v>595</v>
      </c>
      <c r="C32" s="604">
        <v>50275932.223573476</v>
      </c>
      <c r="D32" s="597">
        <v>48452882.059174404</v>
      </c>
      <c r="E32" s="597">
        <v>887525.13422953</v>
      </c>
      <c r="F32" s="597">
        <v>935525.03016953997</v>
      </c>
      <c r="G32" s="597">
        <v>0</v>
      </c>
      <c r="H32" s="604">
        <v>1413712.2509349999</v>
      </c>
      <c r="I32" s="597">
        <v>871629.60348599998</v>
      </c>
      <c r="J32" s="597">
        <v>115156.021822</v>
      </c>
      <c r="K32" s="597">
        <v>426926.625627</v>
      </c>
      <c r="L32" s="597">
        <v>0</v>
      </c>
    </row>
    <row r="33" spans="1:12">
      <c r="A33" s="420">
        <v>27</v>
      </c>
      <c r="B33" s="478" t="s">
        <v>66</v>
      </c>
      <c r="C33" s="605">
        <f>SUM(C7:C32)</f>
        <v>1119457481.2282634</v>
      </c>
      <c r="D33" s="605">
        <f t="shared" ref="D33:L33" si="0">SUM(D7:D32)</f>
        <v>1041516604.2427331</v>
      </c>
      <c r="E33" s="605">
        <f t="shared" si="0"/>
        <v>46109998.422184482</v>
      </c>
      <c r="F33" s="605">
        <f t="shared" si="0"/>
        <v>31200027.375751898</v>
      </c>
      <c r="G33" s="605">
        <f t="shared" si="0"/>
        <v>630851.18759386998</v>
      </c>
      <c r="H33" s="605">
        <f t="shared" si="0"/>
        <v>28138409.505824868</v>
      </c>
      <c r="I33" s="605">
        <f t="shared" si="0"/>
        <v>5372176.3147689989</v>
      </c>
      <c r="J33" s="605">
        <f t="shared" si="0"/>
        <v>3097833.2640479999</v>
      </c>
      <c r="K33" s="605">
        <f t="shared" si="0"/>
        <v>19061592.590149999</v>
      </c>
      <c r="L33" s="605">
        <f t="shared" si="0"/>
        <v>606807.33685786999</v>
      </c>
    </row>
    <row r="34" spans="1:12">
      <c r="C34" s="601"/>
      <c r="H34" s="601"/>
    </row>
    <row r="35" spans="1:12">
      <c r="B35" s="477"/>
      <c r="C35" s="47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4"/>
  <sheetViews>
    <sheetView showGridLines="0" zoomScaleNormal="100" workbookViewId="0">
      <selection activeCell="D24" sqref="D24"/>
    </sheetView>
  </sheetViews>
  <sheetFormatPr defaultColWidth="8.7109375" defaultRowHeight="12"/>
  <cols>
    <col min="1" max="1" width="13.7109375" style="352" bestFit="1" customWidth="1"/>
    <col min="2" max="2" width="94.42578125" style="352" customWidth="1"/>
    <col min="3" max="3" width="19.5703125" style="352" bestFit="1" customWidth="1"/>
    <col min="4" max="4" width="27.28515625" style="352" bestFit="1" customWidth="1"/>
    <col min="5" max="5" width="24.5703125" style="352" bestFit="1" customWidth="1"/>
    <col min="6" max="6" width="26.5703125" style="352" bestFit="1" customWidth="1"/>
    <col min="7" max="7" width="19.5703125" style="352" bestFit="1" customWidth="1"/>
    <col min="8" max="8" width="27" style="352" bestFit="1" customWidth="1"/>
    <col min="9" max="9" width="24.140625" style="352" bestFit="1" customWidth="1"/>
    <col min="10" max="10" width="19.5703125" style="352" bestFit="1" customWidth="1"/>
    <col min="11" max="11" width="22.85546875" style="352" bestFit="1" customWidth="1"/>
    <col min="12" max="12" width="11.140625" style="352" bestFit="1" customWidth="1"/>
    <col min="13" max="13" width="9" style="352" bestFit="1" customWidth="1"/>
    <col min="14" max="14" width="12" style="352" bestFit="1" customWidth="1"/>
    <col min="15" max="16384" width="8.7109375" style="352"/>
  </cols>
  <sheetData>
    <row r="1" spans="1:11" s="345" customFormat="1" ht="13.5">
      <c r="A1" s="344" t="s">
        <v>108</v>
      </c>
      <c r="B1" s="277" t="str">
        <f>Info!C2</f>
        <v>ს.ს "პროკრედიტ ბანკი"</v>
      </c>
      <c r="C1" s="430"/>
      <c r="D1" s="430"/>
      <c r="E1" s="430"/>
      <c r="F1" s="430"/>
      <c r="G1" s="430"/>
      <c r="H1" s="430"/>
      <c r="I1" s="430"/>
      <c r="J1" s="430"/>
      <c r="K1" s="430"/>
    </row>
    <row r="2" spans="1:11" s="345" customFormat="1" ht="12.75">
      <c r="A2" s="344" t="s">
        <v>109</v>
      </c>
      <c r="B2" s="347">
        <f>'1. key ratios'!B2</f>
        <v>45016</v>
      </c>
      <c r="C2" s="430"/>
      <c r="D2" s="430"/>
      <c r="E2" s="430"/>
      <c r="F2" s="430"/>
      <c r="G2" s="430"/>
      <c r="H2" s="430"/>
      <c r="I2" s="430"/>
      <c r="J2" s="430"/>
      <c r="K2" s="430"/>
    </row>
    <row r="3" spans="1:11" s="345" customFormat="1" ht="12.75">
      <c r="A3" s="346" t="s">
        <v>596</v>
      </c>
      <c r="B3" s="430"/>
      <c r="C3" s="430"/>
      <c r="D3" s="430"/>
      <c r="E3" s="430"/>
      <c r="F3" s="430"/>
      <c r="G3" s="430"/>
      <c r="H3" s="430"/>
      <c r="I3" s="430"/>
      <c r="J3" s="430"/>
      <c r="K3" s="430"/>
    </row>
    <row r="4" spans="1:11">
      <c r="A4" s="482"/>
      <c r="B4" s="482"/>
      <c r="C4" s="481" t="s">
        <v>500</v>
      </c>
      <c r="D4" s="481" t="s">
        <v>501</v>
      </c>
      <c r="E4" s="481" t="s">
        <v>502</v>
      </c>
      <c r="F4" s="481" t="s">
        <v>503</v>
      </c>
      <c r="G4" s="481" t="s">
        <v>504</v>
      </c>
      <c r="H4" s="481" t="s">
        <v>505</v>
      </c>
      <c r="I4" s="481" t="s">
        <v>506</v>
      </c>
      <c r="J4" s="481" t="s">
        <v>507</v>
      </c>
      <c r="K4" s="481" t="s">
        <v>508</v>
      </c>
    </row>
    <row r="5" spans="1:11" ht="91.5" customHeight="1">
      <c r="A5" s="880" t="s">
        <v>978</v>
      </c>
      <c r="B5" s="881"/>
      <c r="C5" s="480" t="s">
        <v>597</v>
      </c>
      <c r="D5" s="480" t="s">
        <v>590</v>
      </c>
      <c r="E5" s="480" t="s">
        <v>591</v>
      </c>
      <c r="F5" s="480" t="s">
        <v>902</v>
      </c>
      <c r="G5" s="480" t="s">
        <v>598</v>
      </c>
      <c r="H5" s="480" t="s">
        <v>599</v>
      </c>
      <c r="I5" s="480" t="s">
        <v>600</v>
      </c>
      <c r="J5" s="480" t="s">
        <v>601</v>
      </c>
      <c r="K5" s="480" t="s">
        <v>602</v>
      </c>
    </row>
    <row r="6" spans="1:11" ht="12.75">
      <c r="A6" s="420">
        <v>1</v>
      </c>
      <c r="B6" s="420" t="s">
        <v>603</v>
      </c>
      <c r="C6" s="720">
        <v>10761779.3586</v>
      </c>
      <c r="D6" s="720">
        <v>16247445.08</v>
      </c>
      <c r="E6" s="720">
        <v>76406912.113399997</v>
      </c>
      <c r="F6" s="720">
        <v>0</v>
      </c>
      <c r="G6" s="720">
        <v>887763439.3154</v>
      </c>
      <c r="H6" s="720">
        <v>0</v>
      </c>
      <c r="I6" s="720">
        <v>56458731.700099997</v>
      </c>
      <c r="J6" s="720">
        <v>58268033.5889</v>
      </c>
      <c r="K6" s="720">
        <v>13551140.072900068</v>
      </c>
    </row>
    <row r="7" spans="1:11" ht="12.75">
      <c r="A7" s="420">
        <v>2</v>
      </c>
      <c r="B7" s="420" t="s">
        <v>604</v>
      </c>
      <c r="C7" s="720"/>
      <c r="D7" s="720"/>
      <c r="E7" s="720"/>
      <c r="F7" s="720"/>
      <c r="G7" s="720"/>
      <c r="H7" s="720"/>
      <c r="I7" s="720"/>
      <c r="J7" s="720"/>
      <c r="K7" s="720"/>
    </row>
    <row r="8" spans="1:11" ht="12.75">
      <c r="A8" s="420">
        <v>3</v>
      </c>
      <c r="B8" s="420" t="s">
        <v>568</v>
      </c>
      <c r="C8" s="720">
        <v>1670361.1776999999</v>
      </c>
      <c r="D8" s="720">
        <v>0</v>
      </c>
      <c r="E8" s="720">
        <v>0</v>
      </c>
      <c r="F8" s="720">
        <v>0</v>
      </c>
      <c r="G8" s="720">
        <v>38560075.758299999</v>
      </c>
      <c r="H8" s="720">
        <v>0</v>
      </c>
      <c r="I8" s="720">
        <v>9495713.8750999998</v>
      </c>
      <c r="J8" s="720">
        <v>10757408.7676</v>
      </c>
      <c r="K8" s="720">
        <v>25526386.47538399</v>
      </c>
    </row>
    <row r="9" spans="1:11" ht="12.75">
      <c r="A9" s="420">
        <v>4</v>
      </c>
      <c r="B9" s="439" t="s">
        <v>901</v>
      </c>
      <c r="C9" s="726">
        <v>0</v>
      </c>
      <c r="D9" s="726">
        <v>84373.81</v>
      </c>
      <c r="E9" s="726">
        <v>370815.04700000002</v>
      </c>
      <c r="F9" s="726">
        <v>0</v>
      </c>
      <c r="G9" s="726">
        <v>18100904.297800001</v>
      </c>
      <c r="H9" s="726">
        <v>0</v>
      </c>
      <c r="I9" s="726">
        <v>7420566.7247000001</v>
      </c>
      <c r="J9" s="726">
        <v>4635967.7430999996</v>
      </c>
      <c r="K9" s="726">
        <v>1218250.9407457672</v>
      </c>
    </row>
    <row r="10" spans="1:11" ht="12.75">
      <c r="A10" s="420">
        <v>5</v>
      </c>
      <c r="B10" s="439" t="s">
        <v>900</v>
      </c>
      <c r="C10" s="726"/>
      <c r="D10" s="726"/>
      <c r="E10" s="726"/>
      <c r="F10" s="726"/>
      <c r="G10" s="726"/>
      <c r="H10" s="726"/>
      <c r="I10" s="726"/>
      <c r="J10" s="726"/>
      <c r="K10" s="726"/>
    </row>
    <row r="11" spans="1:11" ht="12.75">
      <c r="A11" s="420">
        <v>6</v>
      </c>
      <c r="B11" s="439" t="s">
        <v>899</v>
      </c>
      <c r="C11" s="726"/>
      <c r="D11" s="726"/>
      <c r="E11" s="726"/>
      <c r="F11" s="726"/>
      <c r="G11" s="726"/>
      <c r="H11" s="726"/>
      <c r="I11" s="726"/>
      <c r="J11" s="726"/>
      <c r="K11" s="726"/>
    </row>
    <row r="13" spans="1:11" ht="15">
      <c r="B13" s="479"/>
    </row>
    <row r="14" spans="1:11">
      <c r="C14" s="620"/>
      <c r="D14" s="620"/>
      <c r="E14" s="620"/>
      <c r="F14" s="620"/>
      <c r="G14" s="620"/>
      <c r="H14" s="620"/>
      <c r="I14" s="620"/>
      <c r="J14" s="62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Z20"/>
  <sheetViews>
    <sheetView showGridLines="0" zoomScale="85" zoomScaleNormal="85" workbookViewId="0">
      <selection activeCell="C25" sqref="C25"/>
    </sheetView>
  </sheetViews>
  <sheetFormatPr defaultColWidth="8.7109375" defaultRowHeight="15"/>
  <cols>
    <col min="1" max="1" width="10" style="483" bestFit="1" customWidth="1"/>
    <col min="2" max="2" width="63.140625" style="483" customWidth="1"/>
    <col min="3" max="4" width="13.7109375" style="483" bestFit="1" customWidth="1"/>
    <col min="5" max="5" width="11.42578125" style="483" bestFit="1" customWidth="1"/>
    <col min="6" max="6" width="11.7109375" style="483" bestFit="1" customWidth="1"/>
    <col min="7" max="7" width="17.42578125" style="483" customWidth="1"/>
    <col min="8" max="8" width="12.85546875" style="483" bestFit="1" customWidth="1"/>
    <col min="9" max="9" width="13.28515625" style="483" bestFit="1" customWidth="1"/>
    <col min="10" max="11" width="12.140625" style="483" bestFit="1" customWidth="1"/>
    <col min="12" max="12" width="20.28515625" style="483" customWidth="1"/>
    <col min="13" max="13" width="12.140625" style="483" bestFit="1" customWidth="1"/>
    <col min="14" max="14" width="11.7109375" style="483" bestFit="1" customWidth="1"/>
    <col min="15" max="16" width="10.5703125" style="483" bestFit="1" customWidth="1"/>
    <col min="17" max="17" width="17.85546875" style="483" customWidth="1"/>
    <col min="18" max="18" width="12.7109375" style="483" customWidth="1"/>
    <col min="19" max="21" width="20" style="483" customWidth="1"/>
    <col min="22" max="22" width="16.7109375" style="483" customWidth="1"/>
    <col min="23" max="16384" width="8.7109375" style="483"/>
  </cols>
  <sheetData>
    <row r="1" spans="1:26">
      <c r="A1" s="344" t="s">
        <v>108</v>
      </c>
      <c r="B1" s="606" t="str">
        <f>Info!C2</f>
        <v>ს.ს "პროკრედიტ ბანკი"</v>
      </c>
    </row>
    <row r="2" spans="1:26">
      <c r="A2" s="344" t="s">
        <v>109</v>
      </c>
      <c r="B2" s="607">
        <f>'1. key ratios'!B2</f>
        <v>45016</v>
      </c>
    </row>
    <row r="3" spans="1:26">
      <c r="A3" s="346" t="s">
        <v>687</v>
      </c>
      <c r="B3" s="430"/>
    </row>
    <row r="4" spans="1:26">
      <c r="A4" s="346"/>
      <c r="B4" s="430"/>
    </row>
    <row r="5" spans="1:26" ht="24" customHeight="1">
      <c r="A5" s="882" t="s">
        <v>714</v>
      </c>
      <c r="B5" s="882"/>
      <c r="C5" s="884" t="s">
        <v>904</v>
      </c>
      <c r="D5" s="884"/>
      <c r="E5" s="884"/>
      <c r="F5" s="884"/>
      <c r="G5" s="884"/>
      <c r="H5" s="884" t="s">
        <v>594</v>
      </c>
      <c r="I5" s="884"/>
      <c r="J5" s="884"/>
      <c r="K5" s="884"/>
      <c r="L5" s="884"/>
      <c r="M5" s="884" t="s">
        <v>903</v>
      </c>
      <c r="N5" s="884"/>
      <c r="O5" s="884"/>
      <c r="P5" s="884"/>
      <c r="Q5" s="884"/>
      <c r="R5" s="883" t="s">
        <v>713</v>
      </c>
      <c r="S5" s="883" t="s">
        <v>717</v>
      </c>
      <c r="T5" s="883" t="s">
        <v>716</v>
      </c>
      <c r="U5" s="883" t="s">
        <v>951</v>
      </c>
      <c r="V5" s="883" t="s">
        <v>952</v>
      </c>
    </row>
    <row r="6" spans="1:26" ht="69.75" customHeight="1">
      <c r="A6" s="882"/>
      <c r="B6" s="882"/>
      <c r="C6" s="491"/>
      <c r="D6" s="428" t="s">
        <v>889</v>
      </c>
      <c r="E6" s="428" t="s">
        <v>888</v>
      </c>
      <c r="F6" s="428" t="s">
        <v>887</v>
      </c>
      <c r="G6" s="428" t="s">
        <v>886</v>
      </c>
      <c r="H6" s="491"/>
      <c r="I6" s="428" t="s">
        <v>889</v>
      </c>
      <c r="J6" s="428" t="s">
        <v>888</v>
      </c>
      <c r="K6" s="428" t="s">
        <v>887</v>
      </c>
      <c r="L6" s="428" t="s">
        <v>886</v>
      </c>
      <c r="M6" s="491"/>
      <c r="N6" s="428" t="s">
        <v>889</v>
      </c>
      <c r="O6" s="428" t="s">
        <v>888</v>
      </c>
      <c r="P6" s="428" t="s">
        <v>887</v>
      </c>
      <c r="Q6" s="428" t="s">
        <v>886</v>
      </c>
      <c r="R6" s="883"/>
      <c r="S6" s="883"/>
      <c r="T6" s="883"/>
      <c r="U6" s="883"/>
      <c r="V6" s="883"/>
    </row>
    <row r="7" spans="1:26">
      <c r="A7" s="486">
        <v>1</v>
      </c>
      <c r="B7" s="490" t="s">
        <v>688</v>
      </c>
      <c r="C7" s="608">
        <v>763988.94900000002</v>
      </c>
      <c r="D7" s="608">
        <v>763988.94900000002</v>
      </c>
      <c r="E7" s="608">
        <v>0</v>
      </c>
      <c r="F7" s="608">
        <v>0</v>
      </c>
      <c r="G7" s="608"/>
      <c r="H7" s="608">
        <v>761349.70610000007</v>
      </c>
      <c r="I7" s="608">
        <v>761349.70610000007</v>
      </c>
      <c r="J7" s="608">
        <v>0</v>
      </c>
      <c r="K7" s="608">
        <v>0</v>
      </c>
      <c r="L7" s="608"/>
      <c r="M7" s="608">
        <v>16917.472999999998</v>
      </c>
      <c r="N7" s="608">
        <v>16917.472999999998</v>
      </c>
      <c r="O7" s="608">
        <v>0</v>
      </c>
      <c r="P7" s="608">
        <v>0</v>
      </c>
      <c r="Q7" s="608"/>
      <c r="R7" s="608">
        <v>36</v>
      </c>
      <c r="S7" s="614">
        <v>0.1421</v>
      </c>
      <c r="T7" s="614">
        <v>0.15690000000000001</v>
      </c>
      <c r="U7" s="615">
        <v>0.13109999999999999</v>
      </c>
      <c r="V7" s="608">
        <v>30.9895</v>
      </c>
      <c r="Y7" s="619"/>
      <c r="Z7" s="619"/>
    </row>
    <row r="8" spans="1:26">
      <c r="A8" s="486">
        <v>2</v>
      </c>
      <c r="B8" s="489" t="s">
        <v>689</v>
      </c>
      <c r="C8" s="608">
        <v>4290494.9918999998</v>
      </c>
      <c r="D8" s="608">
        <v>4032258.1211000001</v>
      </c>
      <c r="E8" s="608">
        <v>61478.872799999997</v>
      </c>
      <c r="F8" s="608">
        <v>196757.99800000002</v>
      </c>
      <c r="G8" s="608"/>
      <c r="H8" s="608">
        <v>4298604.7764999997</v>
      </c>
      <c r="I8" s="608">
        <v>4035104.3257999998</v>
      </c>
      <c r="J8" s="608">
        <v>62509.769</v>
      </c>
      <c r="K8" s="608">
        <v>200990.68170000002</v>
      </c>
      <c r="L8" s="608"/>
      <c r="M8" s="608">
        <v>177660.18030000001</v>
      </c>
      <c r="N8" s="608">
        <v>67237.542199999996</v>
      </c>
      <c r="O8" s="608">
        <v>3975.4219999999996</v>
      </c>
      <c r="P8" s="608">
        <v>106447.21609999999</v>
      </c>
      <c r="Q8" s="608"/>
      <c r="R8" s="608">
        <v>183</v>
      </c>
      <c r="S8" s="614">
        <v>9.3399999999999997E-2</v>
      </c>
      <c r="T8" s="614">
        <v>0.10730000000000001</v>
      </c>
      <c r="U8" s="615">
        <v>0.11360000000000001</v>
      </c>
      <c r="V8" s="608">
        <v>24.354700000000001</v>
      </c>
      <c r="Y8" s="619"/>
      <c r="Z8" s="619"/>
    </row>
    <row r="9" spans="1:26">
      <c r="A9" s="486">
        <v>3</v>
      </c>
      <c r="B9" s="489" t="s">
        <v>690</v>
      </c>
      <c r="C9" s="608">
        <v>0</v>
      </c>
      <c r="D9" s="608">
        <v>0</v>
      </c>
      <c r="E9" s="608">
        <v>0</v>
      </c>
      <c r="F9" s="608">
        <v>0</v>
      </c>
      <c r="G9" s="608"/>
      <c r="H9" s="608">
        <v>0</v>
      </c>
      <c r="I9" s="608">
        <v>0</v>
      </c>
      <c r="J9" s="608">
        <v>0</v>
      </c>
      <c r="K9" s="608">
        <v>0</v>
      </c>
      <c r="L9" s="608"/>
      <c r="M9" s="608">
        <v>0</v>
      </c>
      <c r="N9" s="608">
        <v>0</v>
      </c>
      <c r="O9" s="608">
        <v>0</v>
      </c>
      <c r="P9" s="608">
        <v>0</v>
      </c>
      <c r="Q9" s="608"/>
      <c r="R9" s="608">
        <v>0</v>
      </c>
      <c r="S9" s="614">
        <v>0</v>
      </c>
      <c r="T9" s="614">
        <v>0</v>
      </c>
      <c r="U9" s="615">
        <v>0</v>
      </c>
      <c r="V9" s="608">
        <v>0</v>
      </c>
      <c r="Y9" s="619"/>
      <c r="Z9" s="619"/>
    </row>
    <row r="10" spans="1:26">
      <c r="A10" s="486">
        <v>4</v>
      </c>
      <c r="B10" s="489" t="s">
        <v>691</v>
      </c>
      <c r="C10" s="608">
        <v>0</v>
      </c>
      <c r="D10" s="608">
        <v>0</v>
      </c>
      <c r="E10" s="608">
        <v>0</v>
      </c>
      <c r="F10" s="608">
        <v>0</v>
      </c>
      <c r="G10" s="608"/>
      <c r="H10" s="608">
        <v>0</v>
      </c>
      <c r="I10" s="608">
        <v>0</v>
      </c>
      <c r="J10" s="608">
        <v>0</v>
      </c>
      <c r="K10" s="608">
        <v>0</v>
      </c>
      <c r="L10" s="608"/>
      <c r="M10" s="608">
        <v>0</v>
      </c>
      <c r="N10" s="608">
        <v>0</v>
      </c>
      <c r="O10" s="608">
        <v>0</v>
      </c>
      <c r="P10" s="608">
        <v>0</v>
      </c>
      <c r="Q10" s="608"/>
      <c r="R10" s="608">
        <v>0</v>
      </c>
      <c r="S10" s="614">
        <v>0</v>
      </c>
      <c r="T10" s="614">
        <v>0</v>
      </c>
      <c r="U10" s="615">
        <v>0</v>
      </c>
      <c r="V10" s="608">
        <v>0</v>
      </c>
      <c r="Y10" s="619"/>
      <c r="Z10" s="619"/>
    </row>
    <row r="11" spans="1:26">
      <c r="A11" s="486">
        <v>5</v>
      </c>
      <c r="B11" s="489" t="s">
        <v>692</v>
      </c>
      <c r="C11" s="608">
        <v>1096965.1400000001</v>
      </c>
      <c r="D11" s="608">
        <v>1095196.28</v>
      </c>
      <c r="E11" s="608">
        <v>0</v>
      </c>
      <c r="F11" s="608">
        <v>1768.86</v>
      </c>
      <c r="G11" s="608"/>
      <c r="H11" s="608">
        <v>1099025.4500000002</v>
      </c>
      <c r="I11" s="608">
        <v>1096914.1200000001</v>
      </c>
      <c r="J11" s="608">
        <v>3.35</v>
      </c>
      <c r="K11" s="608">
        <v>2107.98</v>
      </c>
      <c r="L11" s="608"/>
      <c r="M11" s="608">
        <v>54625.090000000004</v>
      </c>
      <c r="N11" s="608">
        <v>53556.87</v>
      </c>
      <c r="O11" s="608">
        <v>0.74</v>
      </c>
      <c r="P11" s="608">
        <v>1067.48</v>
      </c>
      <c r="Q11" s="608"/>
      <c r="R11" s="608">
        <v>407</v>
      </c>
      <c r="S11" s="614">
        <v>0.12920000000000001</v>
      </c>
      <c r="T11" s="614">
        <v>0.13300000000000001</v>
      </c>
      <c r="U11" s="615">
        <v>0.13009999999999999</v>
      </c>
      <c r="V11" s="608">
        <v>166.6918</v>
      </c>
      <c r="Y11" s="619"/>
      <c r="Z11" s="619"/>
    </row>
    <row r="12" spans="1:26">
      <c r="A12" s="486">
        <v>6</v>
      </c>
      <c r="B12" s="489" t="s">
        <v>693</v>
      </c>
      <c r="C12" s="608">
        <v>0</v>
      </c>
      <c r="D12" s="608">
        <v>0</v>
      </c>
      <c r="E12" s="608">
        <v>0</v>
      </c>
      <c r="F12" s="608">
        <v>0</v>
      </c>
      <c r="G12" s="608"/>
      <c r="H12" s="608">
        <v>0</v>
      </c>
      <c r="I12" s="608">
        <v>0</v>
      </c>
      <c r="J12" s="608">
        <v>0</v>
      </c>
      <c r="K12" s="608">
        <v>0</v>
      </c>
      <c r="L12" s="608"/>
      <c r="M12" s="608">
        <v>0</v>
      </c>
      <c r="N12" s="608">
        <v>0</v>
      </c>
      <c r="O12" s="608">
        <v>0</v>
      </c>
      <c r="P12" s="608">
        <v>0</v>
      </c>
      <c r="Q12" s="608"/>
      <c r="R12" s="608">
        <v>0</v>
      </c>
      <c r="S12" s="614">
        <v>0</v>
      </c>
      <c r="T12" s="614">
        <v>0</v>
      </c>
      <c r="U12" s="615">
        <v>0</v>
      </c>
      <c r="V12" s="608">
        <v>0</v>
      </c>
      <c r="Y12" s="619"/>
      <c r="Z12" s="619"/>
    </row>
    <row r="13" spans="1:26">
      <c r="A13" s="486">
        <v>7</v>
      </c>
      <c r="B13" s="489" t="s">
        <v>694</v>
      </c>
      <c r="C13" s="608">
        <v>81770599.099899992</v>
      </c>
      <c r="D13" s="608">
        <v>79064463.159499988</v>
      </c>
      <c r="E13" s="608">
        <v>1359648.4435000001</v>
      </c>
      <c r="F13" s="608">
        <v>1346487.4968999999</v>
      </c>
      <c r="G13" s="608"/>
      <c r="H13" s="608">
        <v>82005281.445899993</v>
      </c>
      <c r="I13" s="608">
        <v>79237081.023299992</v>
      </c>
      <c r="J13" s="608">
        <v>1382865.8221</v>
      </c>
      <c r="K13" s="608">
        <v>1385334.6004999999</v>
      </c>
      <c r="L13" s="608"/>
      <c r="M13" s="608">
        <v>1933875.7764999999</v>
      </c>
      <c r="N13" s="608">
        <v>1294423.1957</v>
      </c>
      <c r="O13" s="608">
        <v>183112.54940000002</v>
      </c>
      <c r="P13" s="608">
        <v>456340.03139999998</v>
      </c>
      <c r="Q13" s="608"/>
      <c r="R13" s="608">
        <v>602</v>
      </c>
      <c r="S13" s="614">
        <v>7.3899999999999993E-2</v>
      </c>
      <c r="T13" s="614">
        <v>0.10299999999999999</v>
      </c>
      <c r="U13" s="615">
        <v>6.3100000000000003E-2</v>
      </c>
      <c r="V13" s="608">
        <v>105.8522</v>
      </c>
      <c r="Y13" s="619"/>
      <c r="Z13" s="619"/>
    </row>
    <row r="14" spans="1:26">
      <c r="A14" s="485">
        <v>7.1</v>
      </c>
      <c r="B14" s="484" t="s">
        <v>695</v>
      </c>
      <c r="C14" s="608">
        <v>72886640.006799996</v>
      </c>
      <c r="D14" s="608">
        <v>70295191.515399992</v>
      </c>
      <c r="E14" s="608">
        <v>1297018.0196</v>
      </c>
      <c r="F14" s="608">
        <v>1294430.4717999999</v>
      </c>
      <c r="G14" s="608"/>
      <c r="H14" s="608">
        <v>73105563.482099995</v>
      </c>
      <c r="I14" s="608">
        <v>70452427.422199994</v>
      </c>
      <c r="J14" s="608">
        <v>1319863.1143</v>
      </c>
      <c r="K14" s="608">
        <v>1333272.9456</v>
      </c>
      <c r="L14" s="608"/>
      <c r="M14" s="608">
        <v>1761964.5475999999</v>
      </c>
      <c r="N14" s="608">
        <v>1154676.7042</v>
      </c>
      <c r="O14" s="608">
        <v>177311.7292</v>
      </c>
      <c r="P14" s="608">
        <v>429976.11419999995</v>
      </c>
      <c r="Q14" s="608"/>
      <c r="R14" s="608">
        <v>522</v>
      </c>
      <c r="S14" s="614">
        <v>7.3200000000000001E-2</v>
      </c>
      <c r="T14" s="614">
        <v>9.8900000000000002E-2</v>
      </c>
      <c r="U14" s="615">
        <v>6.2799999999999995E-2</v>
      </c>
      <c r="V14" s="608">
        <v>105.93300000000001</v>
      </c>
      <c r="Y14" s="619"/>
      <c r="Z14" s="619"/>
    </row>
    <row r="15" spans="1:26" ht="25.5">
      <c r="A15" s="485">
        <v>7.2</v>
      </c>
      <c r="B15" s="484" t="s">
        <v>696</v>
      </c>
      <c r="C15" s="608">
        <v>5387568.7032000003</v>
      </c>
      <c r="D15" s="608">
        <v>5352406.4232000001</v>
      </c>
      <c r="E15" s="608">
        <v>35162.28</v>
      </c>
      <c r="F15" s="608">
        <v>0</v>
      </c>
      <c r="G15" s="608"/>
      <c r="H15" s="608">
        <v>5395077.4436999997</v>
      </c>
      <c r="I15" s="608">
        <v>5359901.6337000001</v>
      </c>
      <c r="J15" s="608">
        <v>35175.81</v>
      </c>
      <c r="K15" s="608">
        <v>0</v>
      </c>
      <c r="L15" s="608"/>
      <c r="M15" s="608">
        <v>90774.815100000007</v>
      </c>
      <c r="N15" s="608">
        <v>87188.565100000007</v>
      </c>
      <c r="O15" s="608">
        <v>3586.25</v>
      </c>
      <c r="P15" s="608">
        <v>0</v>
      </c>
      <c r="Q15" s="608"/>
      <c r="R15" s="608">
        <v>48</v>
      </c>
      <c r="S15" s="614">
        <v>0.125</v>
      </c>
      <c r="T15" s="614">
        <v>0.14099999999999999</v>
      </c>
      <c r="U15" s="615">
        <v>7.0699999999999999E-2</v>
      </c>
      <c r="V15" s="608">
        <v>103.8651</v>
      </c>
      <c r="Y15" s="619"/>
      <c r="Z15" s="619"/>
    </row>
    <row r="16" spans="1:26">
      <c r="A16" s="485">
        <v>7.3</v>
      </c>
      <c r="B16" s="484" t="s">
        <v>697</v>
      </c>
      <c r="C16" s="608">
        <v>3496390.3899000003</v>
      </c>
      <c r="D16" s="608">
        <v>3416865.2209000001</v>
      </c>
      <c r="E16" s="608">
        <v>27468.143900000003</v>
      </c>
      <c r="F16" s="608">
        <v>52057.025099999999</v>
      </c>
      <c r="G16" s="608"/>
      <c r="H16" s="608">
        <v>3504640.5200999998</v>
      </c>
      <c r="I16" s="608">
        <v>3424751.9674</v>
      </c>
      <c r="J16" s="608">
        <v>27826.897799999999</v>
      </c>
      <c r="K16" s="608">
        <v>52061.654900000001</v>
      </c>
      <c r="L16" s="608"/>
      <c r="M16" s="608">
        <v>81136.413800000009</v>
      </c>
      <c r="N16" s="608">
        <v>52557.926400000004</v>
      </c>
      <c r="O16" s="608">
        <v>2214.5702000000001</v>
      </c>
      <c r="P16" s="608">
        <v>26363.9172</v>
      </c>
      <c r="Q16" s="608"/>
      <c r="R16" s="608">
        <v>32</v>
      </c>
      <c r="S16" s="614">
        <v>5.8000000000000003E-2</v>
      </c>
      <c r="T16" s="614">
        <v>0.1109</v>
      </c>
      <c r="U16" s="615">
        <v>5.7500000000000002E-2</v>
      </c>
      <c r="V16" s="608">
        <v>107.2304</v>
      </c>
      <c r="Y16" s="619"/>
      <c r="Z16" s="619"/>
    </row>
    <row r="17" spans="1:26">
      <c r="A17" s="486">
        <v>8</v>
      </c>
      <c r="B17" s="489" t="s">
        <v>698</v>
      </c>
      <c r="C17" s="608">
        <v>0</v>
      </c>
      <c r="D17" s="608">
        <v>0</v>
      </c>
      <c r="E17" s="608">
        <v>0</v>
      </c>
      <c r="F17" s="608">
        <v>0</v>
      </c>
      <c r="G17" s="608"/>
      <c r="H17" s="608">
        <v>0</v>
      </c>
      <c r="I17" s="608">
        <v>0</v>
      </c>
      <c r="J17" s="608">
        <v>0</v>
      </c>
      <c r="K17" s="608">
        <v>0</v>
      </c>
      <c r="L17" s="608"/>
      <c r="M17" s="608">
        <v>0</v>
      </c>
      <c r="N17" s="608">
        <v>0</v>
      </c>
      <c r="O17" s="608">
        <v>0</v>
      </c>
      <c r="P17" s="608">
        <v>0</v>
      </c>
      <c r="Q17" s="608"/>
      <c r="R17" s="608">
        <v>0</v>
      </c>
      <c r="S17" s="614">
        <v>0</v>
      </c>
      <c r="T17" s="614">
        <v>0</v>
      </c>
      <c r="U17" s="615">
        <v>0</v>
      </c>
      <c r="V17" s="608">
        <v>0</v>
      </c>
      <c r="Y17" s="619"/>
      <c r="Z17" s="619"/>
    </row>
    <row r="18" spans="1:26">
      <c r="A18" s="488">
        <v>9</v>
      </c>
      <c r="B18" s="487" t="s">
        <v>699</v>
      </c>
      <c r="C18" s="608">
        <v>0</v>
      </c>
      <c r="D18" s="608">
        <v>0</v>
      </c>
      <c r="E18" s="608">
        <v>0</v>
      </c>
      <c r="F18" s="608">
        <v>0</v>
      </c>
      <c r="G18" s="609"/>
      <c r="H18" s="608">
        <v>0</v>
      </c>
      <c r="I18" s="608">
        <v>0</v>
      </c>
      <c r="J18" s="608">
        <v>0</v>
      </c>
      <c r="K18" s="608">
        <v>0</v>
      </c>
      <c r="L18" s="609"/>
      <c r="M18" s="608">
        <v>0</v>
      </c>
      <c r="N18" s="608">
        <v>0</v>
      </c>
      <c r="O18" s="608">
        <v>0</v>
      </c>
      <c r="P18" s="608">
        <v>0</v>
      </c>
      <c r="Q18" s="609"/>
      <c r="R18" s="608">
        <v>0</v>
      </c>
      <c r="S18" s="614">
        <v>0</v>
      </c>
      <c r="T18" s="614">
        <v>0</v>
      </c>
      <c r="U18" s="615">
        <v>0</v>
      </c>
      <c r="V18" s="608">
        <v>0</v>
      </c>
      <c r="Y18" s="619"/>
      <c r="Z18" s="619"/>
    </row>
    <row r="19" spans="1:26" s="613" customFormat="1">
      <c r="A19" s="611">
        <v>10</v>
      </c>
      <c r="B19" s="610" t="s">
        <v>715</v>
      </c>
      <c r="C19" s="612">
        <v>87922048.180799991</v>
      </c>
      <c r="D19" s="612">
        <v>84955906.509599984</v>
      </c>
      <c r="E19" s="612">
        <v>1421127.3163000001</v>
      </c>
      <c r="F19" s="612">
        <v>1545014.3548999999</v>
      </c>
      <c r="G19" s="612">
        <v>0</v>
      </c>
      <c r="H19" s="612">
        <v>88164261.3785</v>
      </c>
      <c r="I19" s="612">
        <v>85130449.175199986</v>
      </c>
      <c r="J19" s="612">
        <v>1445378.9410999999</v>
      </c>
      <c r="K19" s="612">
        <v>1588433.2622</v>
      </c>
      <c r="L19" s="612">
        <v>0</v>
      </c>
      <c r="M19" s="612">
        <v>2183078.5197999999</v>
      </c>
      <c r="N19" s="612">
        <v>1432135.0808999999</v>
      </c>
      <c r="O19" s="612">
        <v>187088.71140000003</v>
      </c>
      <c r="P19" s="612">
        <v>563854.72749999992</v>
      </c>
      <c r="Q19" s="612">
        <v>0</v>
      </c>
      <c r="R19" s="612">
        <v>1228</v>
      </c>
      <c r="S19" s="618">
        <v>9.4700000000000006E-2</v>
      </c>
      <c r="T19" s="618">
        <v>0.1138</v>
      </c>
      <c r="U19" s="617">
        <v>6.7000000000000004E-2</v>
      </c>
      <c r="V19" s="616">
        <v>101.93300000000001</v>
      </c>
      <c r="W19" s="483"/>
      <c r="X19" s="483"/>
      <c r="Y19" s="619"/>
      <c r="Z19" s="619"/>
    </row>
    <row r="20" spans="1:26" ht="25.5">
      <c r="A20" s="485">
        <v>10.1</v>
      </c>
      <c r="B20" s="484" t="s">
        <v>718</v>
      </c>
      <c r="C20" s="608"/>
      <c r="D20" s="608"/>
      <c r="E20" s="608"/>
      <c r="F20" s="608"/>
      <c r="G20" s="608"/>
      <c r="H20" s="608"/>
      <c r="I20" s="608"/>
      <c r="J20" s="608"/>
      <c r="K20" s="608"/>
      <c r="L20" s="608"/>
      <c r="M20" s="608"/>
      <c r="N20" s="608"/>
      <c r="O20" s="608"/>
      <c r="P20" s="608"/>
      <c r="Q20" s="608"/>
      <c r="R20" s="608"/>
      <c r="S20" s="608"/>
      <c r="T20" s="608"/>
      <c r="U20" s="608"/>
      <c r="V20" s="608"/>
      <c r="Y20" s="619"/>
      <c r="Z20" s="61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1"/>
  <sheetViews>
    <sheetView zoomScale="85" zoomScaleNormal="85" workbookViewId="0">
      <selection activeCell="C55" sqref="C55:H69"/>
    </sheetView>
  </sheetViews>
  <sheetFormatPr defaultRowHeight="15"/>
  <cols>
    <col min="1" max="1" width="8.7109375" style="401"/>
    <col min="2" max="2" width="69.28515625" style="382" customWidth="1"/>
    <col min="3" max="3" width="18.140625" bestFit="1" customWidth="1"/>
    <col min="4" max="4" width="19.5703125" bestFit="1" customWidth="1"/>
    <col min="5" max="5" width="18.140625" bestFit="1" customWidth="1"/>
    <col min="6" max="6" width="13.140625" customWidth="1"/>
    <col min="7" max="7" width="17.85546875" customWidth="1"/>
    <col min="8" max="8" width="14.28515625" bestFit="1" customWidth="1"/>
  </cols>
  <sheetData>
    <row r="1" spans="1:8" ht="15.75">
      <c r="A1" s="11" t="s">
        <v>108</v>
      </c>
      <c r="B1" s="277" t="str">
        <f>Info!C2</f>
        <v>ს.ს "პროკრედიტ ბანკი"</v>
      </c>
      <c r="C1" s="10"/>
      <c r="D1" s="1"/>
      <c r="E1" s="1"/>
      <c r="F1" s="1"/>
      <c r="G1" s="1"/>
    </row>
    <row r="2" spans="1:8" ht="15.75">
      <c r="A2" s="11" t="s">
        <v>109</v>
      </c>
      <c r="B2" s="305">
        <f>'1. key ratios'!B2</f>
        <v>45016</v>
      </c>
      <c r="C2" s="10"/>
      <c r="D2" s="1"/>
      <c r="E2" s="1"/>
      <c r="F2" s="1"/>
      <c r="G2" s="1"/>
    </row>
    <row r="3" spans="1:8" ht="15.75">
      <c r="A3" s="11"/>
      <c r="B3" s="10"/>
      <c r="C3" s="10"/>
      <c r="D3" s="1"/>
      <c r="E3" s="1"/>
      <c r="F3" s="1"/>
      <c r="G3" s="1"/>
    </row>
    <row r="4" spans="1:8" ht="21" customHeight="1">
      <c r="A4" s="776" t="s">
        <v>25</v>
      </c>
      <c r="B4" s="777" t="s">
        <v>727</v>
      </c>
      <c r="C4" s="779" t="s">
        <v>114</v>
      </c>
      <c r="D4" s="779"/>
      <c r="E4" s="779"/>
      <c r="F4" s="779" t="s">
        <v>115</v>
      </c>
      <c r="G4" s="779"/>
      <c r="H4" s="780"/>
    </row>
    <row r="5" spans="1:8" ht="21" customHeight="1">
      <c r="A5" s="776"/>
      <c r="B5" s="778"/>
      <c r="C5" s="354" t="s">
        <v>26</v>
      </c>
      <c r="D5" s="354" t="s">
        <v>88</v>
      </c>
      <c r="E5" s="354" t="s">
        <v>66</v>
      </c>
      <c r="F5" s="354" t="s">
        <v>26</v>
      </c>
      <c r="G5" s="354" t="s">
        <v>88</v>
      </c>
      <c r="H5" s="354" t="s">
        <v>66</v>
      </c>
    </row>
    <row r="6" spans="1:8" ht="26.45" customHeight="1">
      <c r="A6" s="776"/>
      <c r="B6" s="355" t="s">
        <v>95</v>
      </c>
      <c r="C6" s="770"/>
      <c r="D6" s="771"/>
      <c r="E6" s="771"/>
      <c r="F6" s="771"/>
      <c r="G6" s="771"/>
      <c r="H6" s="772"/>
    </row>
    <row r="7" spans="1:8" ht="23.1" customHeight="1">
      <c r="A7" s="395">
        <v>1</v>
      </c>
      <c r="B7" s="356" t="s">
        <v>841</v>
      </c>
      <c r="C7" s="536">
        <v>71501976.979999989</v>
      </c>
      <c r="D7" s="536">
        <v>266303678.36469996</v>
      </c>
      <c r="E7" s="540">
        <v>337805655.34469998</v>
      </c>
      <c r="F7" s="536">
        <v>45444642.810000002</v>
      </c>
      <c r="G7" s="536">
        <v>361355737.60880005</v>
      </c>
      <c r="H7" s="540">
        <v>406800380.41880006</v>
      </c>
    </row>
    <row r="8" spans="1:8">
      <c r="A8" s="395">
        <v>1.1000000000000001</v>
      </c>
      <c r="B8" s="357" t="s">
        <v>96</v>
      </c>
      <c r="C8" s="537">
        <v>18491635.709999997</v>
      </c>
      <c r="D8" s="537">
        <v>22792801.985600002</v>
      </c>
      <c r="E8" s="541">
        <v>41284437.695600003</v>
      </c>
      <c r="F8" s="537">
        <v>16602222.739999998</v>
      </c>
      <c r="G8" s="537">
        <v>30043634.430899996</v>
      </c>
      <c r="H8" s="541">
        <v>46645857.170899995</v>
      </c>
    </row>
    <row r="9" spans="1:8">
      <c r="A9" s="395">
        <v>1.2</v>
      </c>
      <c r="B9" s="357" t="s">
        <v>97</v>
      </c>
      <c r="C9" s="537">
        <v>29884164.359999999</v>
      </c>
      <c r="D9" s="537">
        <v>195324914.90879998</v>
      </c>
      <c r="E9" s="541">
        <v>225209079.26879996</v>
      </c>
      <c r="F9" s="537">
        <v>28706055.23</v>
      </c>
      <c r="G9" s="537">
        <v>205822066.35350001</v>
      </c>
      <c r="H9" s="541">
        <v>234528121.5835</v>
      </c>
    </row>
    <row r="10" spans="1:8">
      <c r="A10" s="395">
        <v>1.3</v>
      </c>
      <c r="B10" s="357" t="s">
        <v>98</v>
      </c>
      <c r="C10" s="537">
        <v>23126176.91</v>
      </c>
      <c r="D10" s="537">
        <v>48185961.470300004</v>
      </c>
      <c r="E10" s="541">
        <v>71312138.3803</v>
      </c>
      <c r="F10" s="537">
        <v>136364.84</v>
      </c>
      <c r="G10" s="537">
        <v>125490036.82440001</v>
      </c>
      <c r="H10" s="541">
        <v>125626401.66440001</v>
      </c>
    </row>
    <row r="11" spans="1:8">
      <c r="A11" s="395">
        <v>2</v>
      </c>
      <c r="B11" s="358" t="s">
        <v>728</v>
      </c>
      <c r="C11" s="537">
        <v>0</v>
      </c>
      <c r="D11" s="537">
        <v>0</v>
      </c>
      <c r="E11" s="540">
        <v>0</v>
      </c>
      <c r="F11" s="537">
        <v>0</v>
      </c>
      <c r="G11" s="537">
        <v>0</v>
      </c>
      <c r="H11" s="540">
        <v>0</v>
      </c>
    </row>
    <row r="12" spans="1:8">
      <c r="A12" s="395">
        <v>2.1</v>
      </c>
      <c r="B12" s="359" t="s">
        <v>729</v>
      </c>
      <c r="C12" s="537">
        <v>0</v>
      </c>
      <c r="D12" s="537">
        <v>0</v>
      </c>
      <c r="E12" s="541">
        <v>0</v>
      </c>
      <c r="F12" s="537">
        <v>0</v>
      </c>
      <c r="G12" s="537">
        <v>0</v>
      </c>
      <c r="H12" s="541">
        <v>0</v>
      </c>
    </row>
    <row r="13" spans="1:8" ht="26.45" customHeight="1">
      <c r="A13" s="395">
        <v>3</v>
      </c>
      <c r="B13" s="360" t="s">
        <v>730</v>
      </c>
      <c r="C13" s="537">
        <v>2651131.8462</v>
      </c>
      <c r="D13" s="537">
        <v>35527.803800000002</v>
      </c>
      <c r="E13" s="541">
        <v>2686659.65</v>
      </c>
      <c r="F13" s="537">
        <v>198572.17620000002</v>
      </c>
      <c r="G13" s="537">
        <v>35527.803800000002</v>
      </c>
      <c r="H13" s="541">
        <v>234099.98</v>
      </c>
    </row>
    <row r="14" spans="1:8" ht="26.45" customHeight="1">
      <c r="A14" s="395">
        <v>4</v>
      </c>
      <c r="B14" s="361" t="s">
        <v>731</v>
      </c>
      <c r="C14" s="537">
        <v>0</v>
      </c>
      <c r="D14" s="537">
        <v>0</v>
      </c>
      <c r="E14" s="541">
        <v>0</v>
      </c>
      <c r="F14" s="537"/>
      <c r="G14" s="537"/>
      <c r="H14" s="541">
        <v>0</v>
      </c>
    </row>
    <row r="15" spans="1:8" ht="24.6" customHeight="1">
      <c r="A15" s="395">
        <v>5</v>
      </c>
      <c r="B15" s="361" t="s">
        <v>732</v>
      </c>
      <c r="C15" s="539">
        <v>0</v>
      </c>
      <c r="D15" s="539">
        <v>0</v>
      </c>
      <c r="E15" s="542">
        <v>0</v>
      </c>
      <c r="F15" s="538">
        <v>0</v>
      </c>
      <c r="G15" s="538">
        <v>0</v>
      </c>
      <c r="H15" s="542">
        <v>0</v>
      </c>
    </row>
    <row r="16" spans="1:8">
      <c r="A16" s="395">
        <v>5.0999999999999996</v>
      </c>
      <c r="B16" s="362" t="s">
        <v>733</v>
      </c>
      <c r="C16" s="537">
        <v>0</v>
      </c>
      <c r="D16" s="537">
        <v>0</v>
      </c>
      <c r="E16" s="541">
        <v>0</v>
      </c>
      <c r="F16" s="537"/>
      <c r="G16" s="537"/>
      <c r="H16" s="541">
        <v>0</v>
      </c>
    </row>
    <row r="17" spans="1:8">
      <c r="A17" s="395">
        <v>5.2</v>
      </c>
      <c r="B17" s="362" t="s">
        <v>567</v>
      </c>
      <c r="C17" s="537">
        <v>0</v>
      </c>
      <c r="D17" s="537">
        <v>0</v>
      </c>
      <c r="E17" s="541">
        <v>0</v>
      </c>
      <c r="F17" s="537"/>
      <c r="G17" s="537"/>
      <c r="H17" s="541">
        <v>0</v>
      </c>
    </row>
    <row r="18" spans="1:8">
      <c r="A18" s="395">
        <v>5.3</v>
      </c>
      <c r="B18" s="362" t="s">
        <v>734</v>
      </c>
      <c r="C18" s="537">
        <v>0</v>
      </c>
      <c r="D18" s="537">
        <v>0</v>
      </c>
      <c r="E18" s="541">
        <v>0</v>
      </c>
      <c r="F18" s="537"/>
      <c r="G18" s="537"/>
      <c r="H18" s="541">
        <v>0</v>
      </c>
    </row>
    <row r="19" spans="1:8">
      <c r="A19" s="395">
        <v>6</v>
      </c>
      <c r="B19" s="360" t="s">
        <v>735</v>
      </c>
      <c r="C19" s="536">
        <v>441001552.42370003</v>
      </c>
      <c r="D19" s="536">
        <v>753379532.66766894</v>
      </c>
      <c r="E19" s="541">
        <v>1194381085.0913689</v>
      </c>
      <c r="F19" s="537">
        <v>423032819.98229998</v>
      </c>
      <c r="G19" s="537">
        <v>926708216.19700003</v>
      </c>
      <c r="H19" s="541">
        <v>1349741036.1793001</v>
      </c>
    </row>
    <row r="20" spans="1:8">
      <c r="A20" s="395">
        <v>6.1</v>
      </c>
      <c r="B20" s="362" t="s">
        <v>567</v>
      </c>
      <c r="C20" s="537">
        <v>100040013.04000001</v>
      </c>
      <c r="D20" s="537">
        <v>0</v>
      </c>
      <c r="E20" s="541">
        <v>100040013.04000001</v>
      </c>
      <c r="F20" s="537">
        <v>42715996.640000001</v>
      </c>
      <c r="G20" s="537"/>
      <c r="H20" s="541">
        <v>42715996.640000001</v>
      </c>
    </row>
    <row r="21" spans="1:8">
      <c r="A21" s="395">
        <v>6.2</v>
      </c>
      <c r="B21" s="362" t="s">
        <v>734</v>
      </c>
      <c r="C21" s="537">
        <v>340961539.38370001</v>
      </c>
      <c r="D21" s="537">
        <v>753379532.66766894</v>
      </c>
      <c r="E21" s="541">
        <v>1094341072.051369</v>
      </c>
      <c r="F21" s="537">
        <v>380316823.3423</v>
      </c>
      <c r="G21" s="537">
        <v>926708216.19700003</v>
      </c>
      <c r="H21" s="541">
        <v>1307025039.5393</v>
      </c>
    </row>
    <row r="22" spans="1:8">
      <c r="A22" s="395">
        <v>7</v>
      </c>
      <c r="B22" s="363" t="s">
        <v>736</v>
      </c>
      <c r="C22" s="537">
        <v>6100000</v>
      </c>
      <c r="D22" s="537">
        <v>0</v>
      </c>
      <c r="E22" s="541">
        <v>6100000</v>
      </c>
      <c r="F22" s="537">
        <v>6100000</v>
      </c>
      <c r="G22" s="537"/>
      <c r="H22" s="541">
        <v>6100000</v>
      </c>
    </row>
    <row r="23" spans="1:8" ht="21">
      <c r="A23" s="395">
        <v>8</v>
      </c>
      <c r="B23" s="364" t="s">
        <v>737</v>
      </c>
      <c r="C23" s="537">
        <v>0</v>
      </c>
      <c r="D23" s="537">
        <v>0</v>
      </c>
      <c r="E23" s="541">
        <v>0</v>
      </c>
      <c r="F23" s="537"/>
      <c r="G23" s="537"/>
      <c r="H23" s="541">
        <v>0</v>
      </c>
    </row>
    <row r="24" spans="1:8">
      <c r="A24" s="395">
        <v>9</v>
      </c>
      <c r="B24" s="361" t="s">
        <v>738</v>
      </c>
      <c r="C24" s="536">
        <v>45581045.199999996</v>
      </c>
      <c r="D24" s="536">
        <v>0</v>
      </c>
      <c r="E24" s="541">
        <v>45581045.199999996</v>
      </c>
      <c r="F24" s="537">
        <v>50098490.529999994</v>
      </c>
      <c r="G24" s="537">
        <v>0</v>
      </c>
      <c r="H24" s="541">
        <v>50098490.529999994</v>
      </c>
    </row>
    <row r="25" spans="1:8">
      <c r="A25" s="395">
        <v>9.1</v>
      </c>
      <c r="B25" s="365" t="s">
        <v>739</v>
      </c>
      <c r="C25" s="537">
        <v>41244132.449999996</v>
      </c>
      <c r="D25" s="537">
        <v>0</v>
      </c>
      <c r="E25" s="541">
        <v>41244132.449999996</v>
      </c>
      <c r="F25" s="537">
        <v>45197061.729999997</v>
      </c>
      <c r="G25" s="537"/>
      <c r="H25" s="541">
        <v>45197061.729999997</v>
      </c>
    </row>
    <row r="26" spans="1:8">
      <c r="A26" s="395">
        <v>9.1999999999999993</v>
      </c>
      <c r="B26" s="365" t="s">
        <v>740</v>
      </c>
      <c r="C26" s="537">
        <v>4336912.75</v>
      </c>
      <c r="D26" s="537">
        <v>0</v>
      </c>
      <c r="E26" s="541">
        <v>4336912.75</v>
      </c>
      <c r="F26" s="537">
        <v>4901428.8</v>
      </c>
      <c r="G26" s="537"/>
      <c r="H26" s="541">
        <v>4901428.8</v>
      </c>
    </row>
    <row r="27" spans="1:8">
      <c r="A27" s="395">
        <v>10</v>
      </c>
      <c r="B27" s="361" t="s">
        <v>36</v>
      </c>
      <c r="C27" s="536">
        <v>1267588.5799999998</v>
      </c>
      <c r="D27" s="536">
        <v>0</v>
      </c>
      <c r="E27" s="541">
        <v>1267588.5799999998</v>
      </c>
      <c r="F27" s="537">
        <v>1372819.47</v>
      </c>
      <c r="G27" s="537">
        <v>0</v>
      </c>
      <c r="H27" s="541">
        <v>1372819.47</v>
      </c>
    </row>
    <row r="28" spans="1:8">
      <c r="A28" s="395">
        <v>10.1</v>
      </c>
      <c r="B28" s="365" t="s">
        <v>741</v>
      </c>
      <c r="C28" s="537">
        <v>0</v>
      </c>
      <c r="D28" s="537">
        <v>0</v>
      </c>
      <c r="E28" s="541">
        <v>0</v>
      </c>
      <c r="F28" s="537">
        <v>0</v>
      </c>
      <c r="G28" s="537"/>
      <c r="H28" s="541">
        <v>0</v>
      </c>
    </row>
    <row r="29" spans="1:8">
      <c r="A29" s="395">
        <v>10.199999999999999</v>
      </c>
      <c r="B29" s="365" t="s">
        <v>742</v>
      </c>
      <c r="C29" s="537">
        <v>1267588.5799999998</v>
      </c>
      <c r="D29" s="537">
        <v>0</v>
      </c>
      <c r="E29" s="541">
        <v>1267588.5799999998</v>
      </c>
      <c r="F29" s="537">
        <v>1372819.47</v>
      </c>
      <c r="G29" s="537"/>
      <c r="H29" s="541">
        <v>1372819.47</v>
      </c>
    </row>
    <row r="30" spans="1:8">
      <c r="A30" s="395">
        <v>11</v>
      </c>
      <c r="B30" s="361" t="s">
        <v>743</v>
      </c>
      <c r="C30" s="536">
        <v>0</v>
      </c>
      <c r="D30" s="536">
        <v>0</v>
      </c>
      <c r="E30" s="541">
        <v>0</v>
      </c>
      <c r="F30" s="537">
        <v>0</v>
      </c>
      <c r="G30" s="537">
        <v>0</v>
      </c>
      <c r="H30" s="541">
        <v>0</v>
      </c>
    </row>
    <row r="31" spans="1:8">
      <c r="A31" s="395">
        <v>11.1</v>
      </c>
      <c r="B31" s="365" t="s">
        <v>744</v>
      </c>
      <c r="C31" s="537">
        <v>0</v>
      </c>
      <c r="D31" s="537">
        <v>0</v>
      </c>
      <c r="E31" s="541">
        <v>0</v>
      </c>
      <c r="F31" s="688"/>
      <c r="G31" s="537"/>
      <c r="H31" s="541">
        <v>0</v>
      </c>
    </row>
    <row r="32" spans="1:8">
      <c r="A32" s="395">
        <v>11.2</v>
      </c>
      <c r="B32" s="365" t="s">
        <v>745</v>
      </c>
      <c r="C32" s="537">
        <v>0</v>
      </c>
      <c r="D32" s="537">
        <v>0</v>
      </c>
      <c r="E32" s="541">
        <v>0</v>
      </c>
      <c r="F32" s="537"/>
      <c r="G32" s="537"/>
      <c r="H32" s="541">
        <v>0</v>
      </c>
    </row>
    <row r="33" spans="1:8">
      <c r="A33" s="395">
        <v>13</v>
      </c>
      <c r="B33" s="361" t="s">
        <v>99</v>
      </c>
      <c r="C33" s="536">
        <v>6688868.7986999992</v>
      </c>
      <c r="D33" s="536">
        <v>130098.18443099968</v>
      </c>
      <c r="E33" s="541">
        <v>6818966.9831309989</v>
      </c>
      <c r="F33" s="537">
        <v>7368898.3204999994</v>
      </c>
      <c r="G33" s="537">
        <v>4905930.1114000008</v>
      </c>
      <c r="H33" s="541">
        <v>12274828.4319</v>
      </c>
    </row>
    <row r="34" spans="1:8">
      <c r="A34" s="395">
        <v>13.1</v>
      </c>
      <c r="B34" s="366" t="s">
        <v>746</v>
      </c>
      <c r="C34" s="537">
        <v>59300</v>
      </c>
      <c r="D34" s="537">
        <v>0</v>
      </c>
      <c r="E34" s="541">
        <v>59300</v>
      </c>
      <c r="F34" s="537">
        <v>169115</v>
      </c>
      <c r="G34" s="537"/>
      <c r="H34" s="541">
        <v>169115</v>
      </c>
    </row>
    <row r="35" spans="1:8">
      <c r="A35" s="395">
        <v>13.2</v>
      </c>
      <c r="B35" s="366" t="s">
        <v>747</v>
      </c>
      <c r="C35" s="537">
        <v>0</v>
      </c>
      <c r="D35" s="537">
        <v>0</v>
      </c>
      <c r="E35" s="541">
        <v>0</v>
      </c>
      <c r="F35" s="537">
        <v>0</v>
      </c>
      <c r="G35" s="537">
        <v>0</v>
      </c>
      <c r="H35" s="541">
        <v>0</v>
      </c>
    </row>
    <row r="36" spans="1:8">
      <c r="A36" s="395">
        <v>14</v>
      </c>
      <c r="B36" s="367" t="s">
        <v>748</v>
      </c>
      <c r="C36" s="536">
        <v>574792163.82860005</v>
      </c>
      <c r="D36" s="536">
        <v>1019848837.0205998</v>
      </c>
      <c r="E36" s="541">
        <v>1594641000.8491998</v>
      </c>
      <c r="F36" s="537">
        <v>533616243.28900003</v>
      </c>
      <c r="G36" s="537">
        <v>1293005411.721</v>
      </c>
      <c r="H36" s="541">
        <v>1826621655.01</v>
      </c>
    </row>
    <row r="37" spans="1:8" ht="22.5" customHeight="1">
      <c r="A37" s="395"/>
      <c r="B37" s="368" t="s">
        <v>104</v>
      </c>
      <c r="C37" s="770"/>
      <c r="D37" s="771"/>
      <c r="E37" s="771"/>
      <c r="F37" s="771"/>
      <c r="G37" s="771"/>
      <c r="H37" s="772"/>
    </row>
    <row r="38" spans="1:8">
      <c r="A38" s="395">
        <v>15</v>
      </c>
      <c r="B38" s="369" t="s">
        <v>749</v>
      </c>
      <c r="C38" s="536">
        <v>0</v>
      </c>
      <c r="D38" s="536">
        <v>0</v>
      </c>
      <c r="E38" s="544">
        <v>0</v>
      </c>
      <c r="F38" s="536">
        <v>612533.48</v>
      </c>
      <c r="G38" s="536">
        <v>0</v>
      </c>
      <c r="H38" s="544">
        <v>612533.48</v>
      </c>
    </row>
    <row r="39" spans="1:8">
      <c r="A39" s="395">
        <v>15.1</v>
      </c>
      <c r="B39" s="372" t="s">
        <v>729</v>
      </c>
      <c r="C39" s="537">
        <v>0</v>
      </c>
      <c r="D39" s="537">
        <v>0</v>
      </c>
      <c r="E39" s="371">
        <v>0</v>
      </c>
      <c r="F39" s="689">
        <v>612533.48</v>
      </c>
      <c r="G39" s="690"/>
      <c r="H39" s="371">
        <v>612533.48</v>
      </c>
    </row>
    <row r="40" spans="1:8" ht="24" customHeight="1">
      <c r="A40" s="395">
        <v>16</v>
      </c>
      <c r="B40" s="363" t="s">
        <v>750</v>
      </c>
      <c r="C40" s="537">
        <v>0</v>
      </c>
      <c r="D40" s="537">
        <v>0</v>
      </c>
      <c r="E40" s="544">
        <v>0</v>
      </c>
      <c r="F40" s="545"/>
      <c r="G40" s="545"/>
      <c r="H40" s="544">
        <v>0</v>
      </c>
    </row>
    <row r="41" spans="1:8" ht="21">
      <c r="A41" s="395">
        <v>17</v>
      </c>
      <c r="B41" s="363" t="s">
        <v>751</v>
      </c>
      <c r="C41" s="545">
        <v>270890485.15999997</v>
      </c>
      <c r="D41" s="545">
        <v>1008758887.0013249</v>
      </c>
      <c r="E41" s="544">
        <v>1279649372.161325</v>
      </c>
      <c r="F41" s="545">
        <v>238948502.38999999</v>
      </c>
      <c r="G41" s="545">
        <v>1277059290.974793</v>
      </c>
      <c r="H41" s="544">
        <v>1516007793.3647928</v>
      </c>
    </row>
    <row r="42" spans="1:8">
      <c r="A42" s="395">
        <v>17.100000000000001</v>
      </c>
      <c r="B42" s="373" t="s">
        <v>752</v>
      </c>
      <c r="C42" s="688">
        <v>247789828.35999998</v>
      </c>
      <c r="D42" s="688">
        <v>642218741.61260188</v>
      </c>
      <c r="E42" s="546">
        <v>890008569.97260189</v>
      </c>
      <c r="F42" s="537">
        <v>207093591.46000001</v>
      </c>
      <c r="G42" s="537">
        <v>785723125.51960599</v>
      </c>
      <c r="H42" s="371">
        <v>992816716.97960603</v>
      </c>
    </row>
    <row r="43" spans="1:8">
      <c r="A43" s="395">
        <v>17.2</v>
      </c>
      <c r="B43" s="374" t="s">
        <v>100</v>
      </c>
      <c r="C43" s="688">
        <v>22179580.41</v>
      </c>
      <c r="D43" s="688">
        <v>365577622.07620001</v>
      </c>
      <c r="E43" s="546">
        <v>387757202.48620003</v>
      </c>
      <c r="F43" s="537">
        <v>30943419.259999998</v>
      </c>
      <c r="G43" s="537">
        <v>489341890.48220003</v>
      </c>
      <c r="H43" s="371">
        <v>520285309.74220002</v>
      </c>
    </row>
    <row r="44" spans="1:8">
      <c r="A44" s="395">
        <v>17.3</v>
      </c>
      <c r="B44" s="373" t="s">
        <v>753</v>
      </c>
      <c r="C44" s="688">
        <v>0</v>
      </c>
      <c r="D44" s="688">
        <v>0</v>
      </c>
      <c r="E44" s="371">
        <v>0</v>
      </c>
      <c r="F44" s="537">
        <v>0</v>
      </c>
      <c r="G44" s="537">
        <v>0</v>
      </c>
      <c r="H44" s="371">
        <v>0</v>
      </c>
    </row>
    <row r="45" spans="1:8">
      <c r="A45" s="395">
        <v>17.399999999999999</v>
      </c>
      <c r="B45" s="373" t="s">
        <v>754</v>
      </c>
      <c r="C45" s="688">
        <v>921076.38999999966</v>
      </c>
      <c r="D45" s="688">
        <v>962523.31252299994</v>
      </c>
      <c r="E45" s="547">
        <v>1883599.7025229996</v>
      </c>
      <c r="F45" s="537">
        <v>911491.67000000016</v>
      </c>
      <c r="G45" s="537">
        <v>1994274.9729869999</v>
      </c>
      <c r="H45" s="371">
        <v>2905766.6429869998</v>
      </c>
    </row>
    <row r="46" spans="1:8">
      <c r="A46" s="395">
        <v>18</v>
      </c>
      <c r="B46" s="361" t="s">
        <v>755</v>
      </c>
      <c r="C46" s="688">
        <v>555353.3067999999</v>
      </c>
      <c r="D46" s="688">
        <v>292277.01919999998</v>
      </c>
      <c r="E46" s="544">
        <v>847630.32599999988</v>
      </c>
      <c r="F46" s="537">
        <v>544919.46</v>
      </c>
      <c r="G46" s="537">
        <v>387809.58120000002</v>
      </c>
      <c r="H46" s="544">
        <v>932729.04119999998</v>
      </c>
    </row>
    <row r="47" spans="1:8">
      <c r="A47" s="395">
        <v>19</v>
      </c>
      <c r="B47" s="361" t="s">
        <v>756</v>
      </c>
      <c r="C47" s="545">
        <v>2440728.7799999998</v>
      </c>
      <c r="D47" s="545">
        <v>0</v>
      </c>
      <c r="E47" s="544">
        <v>2440728.7799999998</v>
      </c>
      <c r="F47" s="545">
        <v>2594049.2400000002</v>
      </c>
      <c r="G47" s="545">
        <v>0</v>
      </c>
      <c r="H47" s="544">
        <v>2594049.2400000002</v>
      </c>
    </row>
    <row r="48" spans="1:8">
      <c r="A48" s="395">
        <v>19.100000000000001</v>
      </c>
      <c r="B48" s="375" t="s">
        <v>757</v>
      </c>
      <c r="C48" s="537">
        <v>950295.88</v>
      </c>
      <c r="D48" s="537">
        <v>0</v>
      </c>
      <c r="E48" s="371">
        <v>950295.88</v>
      </c>
      <c r="F48" s="687">
        <v>1315827.4400000004</v>
      </c>
      <c r="G48" s="370"/>
      <c r="H48" s="371">
        <v>1315827.4400000004</v>
      </c>
    </row>
    <row r="49" spans="1:8">
      <c r="A49" s="395">
        <v>19.2</v>
      </c>
      <c r="B49" s="376" t="s">
        <v>758</v>
      </c>
      <c r="C49" s="537">
        <v>1490432.9</v>
      </c>
      <c r="D49" s="537">
        <v>0</v>
      </c>
      <c r="E49" s="371">
        <v>1490432.9</v>
      </c>
      <c r="F49" s="687">
        <v>1278221.8</v>
      </c>
      <c r="G49" s="370"/>
      <c r="H49" s="371">
        <v>1278221.8</v>
      </c>
    </row>
    <row r="50" spans="1:8">
      <c r="A50" s="395">
        <v>20</v>
      </c>
      <c r="B50" s="377" t="s">
        <v>101</v>
      </c>
      <c r="C50" s="537">
        <v>0</v>
      </c>
      <c r="D50" s="537">
        <v>14119453.474099999</v>
      </c>
      <c r="E50" s="543">
        <v>14119453.474099999</v>
      </c>
      <c r="F50" s="537">
        <v>0</v>
      </c>
      <c r="G50" s="537">
        <v>25265211.263799999</v>
      </c>
      <c r="H50" s="544">
        <v>25265211.263799999</v>
      </c>
    </row>
    <row r="51" spans="1:8">
      <c r="A51" s="395">
        <v>21</v>
      </c>
      <c r="B51" s="378" t="s">
        <v>89</v>
      </c>
      <c r="C51" s="537">
        <v>869735.4439999999</v>
      </c>
      <c r="D51" s="537">
        <v>1019353.9780979999</v>
      </c>
      <c r="E51" s="544">
        <v>1889089.4220979998</v>
      </c>
      <c r="F51" s="537">
        <v>342694.31810000027</v>
      </c>
      <c r="G51" s="537">
        <v>1994274.9728939999</v>
      </c>
      <c r="H51" s="544">
        <v>2336969.2909940002</v>
      </c>
    </row>
    <row r="52" spans="1:8">
      <c r="A52" s="395">
        <v>21.1</v>
      </c>
      <c r="B52" s="374" t="s">
        <v>759</v>
      </c>
      <c r="C52" s="537">
        <v>0</v>
      </c>
      <c r="D52" s="537">
        <v>0</v>
      </c>
      <c r="E52" s="371">
        <v>0</v>
      </c>
      <c r="F52" s="537">
        <v>0</v>
      </c>
      <c r="G52" s="537">
        <v>0</v>
      </c>
      <c r="H52" s="371">
        <v>0</v>
      </c>
    </row>
    <row r="53" spans="1:8">
      <c r="A53" s="395">
        <v>22</v>
      </c>
      <c r="B53" s="377" t="s">
        <v>760</v>
      </c>
      <c r="C53" s="545">
        <v>274756302.69079995</v>
      </c>
      <c r="D53" s="545">
        <v>1024189971.4727229</v>
      </c>
      <c r="E53" s="544">
        <v>1298946274.1635227</v>
      </c>
      <c r="F53" s="545">
        <v>243042698.8881</v>
      </c>
      <c r="G53" s="545">
        <v>1304706586.7926867</v>
      </c>
      <c r="H53" s="544">
        <v>1547749285.6807866</v>
      </c>
    </row>
    <row r="54" spans="1:8" ht="24" customHeight="1">
      <c r="A54" s="395"/>
      <c r="B54" s="379" t="s">
        <v>761</v>
      </c>
      <c r="C54" s="773"/>
      <c r="D54" s="774"/>
      <c r="E54" s="774"/>
      <c r="F54" s="774"/>
      <c r="G54" s="774"/>
      <c r="H54" s="775"/>
    </row>
    <row r="55" spans="1:8">
      <c r="A55" s="395">
        <v>23</v>
      </c>
      <c r="B55" s="377" t="s">
        <v>105</v>
      </c>
      <c r="C55" s="537">
        <v>112482804.98999999</v>
      </c>
      <c r="D55" s="537"/>
      <c r="E55" s="544">
        <v>112482804.98999999</v>
      </c>
      <c r="F55" s="545">
        <v>112482805</v>
      </c>
      <c r="G55" s="545"/>
      <c r="H55" s="544">
        <v>112482805</v>
      </c>
    </row>
    <row r="56" spans="1:8">
      <c r="A56" s="395">
        <v>24</v>
      </c>
      <c r="B56" s="377" t="s">
        <v>762</v>
      </c>
      <c r="C56" s="537">
        <v>0</v>
      </c>
      <c r="D56" s="537"/>
      <c r="E56" s="544">
        <v>0</v>
      </c>
      <c r="F56" s="545"/>
      <c r="G56" s="545"/>
      <c r="H56" s="544">
        <v>0</v>
      </c>
    </row>
    <row r="57" spans="1:8">
      <c r="A57" s="395">
        <v>25</v>
      </c>
      <c r="B57" s="377" t="s">
        <v>102</v>
      </c>
      <c r="C57" s="537">
        <v>72117569.840000004</v>
      </c>
      <c r="D57" s="537"/>
      <c r="E57" s="544">
        <v>72117569.840000004</v>
      </c>
      <c r="F57" s="545">
        <v>72117569.829999998</v>
      </c>
      <c r="G57" s="545"/>
      <c r="H57" s="544">
        <v>72117569.829999998</v>
      </c>
    </row>
    <row r="58" spans="1:8">
      <c r="A58" s="395">
        <v>26</v>
      </c>
      <c r="B58" s="361" t="s">
        <v>763</v>
      </c>
      <c r="C58" s="537">
        <v>0</v>
      </c>
      <c r="D58" s="537"/>
      <c r="E58" s="544">
        <v>0</v>
      </c>
      <c r="F58" s="545"/>
      <c r="G58" s="545"/>
      <c r="H58" s="544">
        <v>0</v>
      </c>
    </row>
    <row r="59" spans="1:8" ht="21">
      <c r="A59" s="395">
        <v>27</v>
      </c>
      <c r="B59" s="361" t="s">
        <v>764</v>
      </c>
      <c r="C59" s="545">
        <v>0</v>
      </c>
      <c r="D59" s="545">
        <v>0</v>
      </c>
      <c r="E59" s="544">
        <v>0</v>
      </c>
      <c r="F59" s="545"/>
      <c r="G59" s="545"/>
      <c r="H59" s="544">
        <v>0</v>
      </c>
    </row>
    <row r="60" spans="1:8">
      <c r="A60" s="395">
        <v>27.1</v>
      </c>
      <c r="B60" s="375" t="s">
        <v>765</v>
      </c>
      <c r="C60" s="537">
        <v>0</v>
      </c>
      <c r="D60" s="537"/>
      <c r="E60" s="547">
        <v>0</v>
      </c>
      <c r="F60" s="548"/>
      <c r="G60" s="548"/>
      <c r="H60" s="547">
        <v>0</v>
      </c>
    </row>
    <row r="61" spans="1:8">
      <c r="A61" s="395">
        <v>27.2</v>
      </c>
      <c r="B61" s="373" t="s">
        <v>766</v>
      </c>
      <c r="C61" s="537">
        <v>0</v>
      </c>
      <c r="D61" s="537"/>
      <c r="E61" s="547">
        <v>0</v>
      </c>
      <c r="F61" s="548"/>
      <c r="G61" s="548"/>
      <c r="H61" s="547">
        <v>0</v>
      </c>
    </row>
    <row r="62" spans="1:8">
      <c r="A62" s="395">
        <v>28</v>
      </c>
      <c r="B62" s="378" t="s">
        <v>767</v>
      </c>
      <c r="C62" s="537">
        <v>0</v>
      </c>
      <c r="D62" s="537"/>
      <c r="E62" s="544">
        <v>0</v>
      </c>
      <c r="F62" s="545"/>
      <c r="G62" s="545"/>
      <c r="H62" s="544">
        <v>0</v>
      </c>
    </row>
    <row r="63" spans="1:8">
      <c r="A63" s="395">
        <v>29</v>
      </c>
      <c r="B63" s="361" t="s">
        <v>768</v>
      </c>
      <c r="C63" s="545">
        <v>0</v>
      </c>
      <c r="D63" s="545">
        <v>0</v>
      </c>
      <c r="E63" s="544">
        <v>0</v>
      </c>
      <c r="F63" s="545"/>
      <c r="G63" s="545"/>
      <c r="H63" s="544">
        <v>0</v>
      </c>
    </row>
    <row r="64" spans="1:8">
      <c r="A64" s="395">
        <v>29.1</v>
      </c>
      <c r="B64" s="362" t="s">
        <v>769</v>
      </c>
      <c r="C64" s="537">
        <v>0</v>
      </c>
      <c r="D64" s="537"/>
      <c r="E64" s="547">
        <v>0</v>
      </c>
      <c r="F64" s="548"/>
      <c r="G64" s="548"/>
      <c r="H64" s="547">
        <v>0</v>
      </c>
    </row>
    <row r="65" spans="1:8" ht="24.95" customHeight="1">
      <c r="A65" s="395">
        <v>29.2</v>
      </c>
      <c r="B65" s="375" t="s">
        <v>770</v>
      </c>
      <c r="C65" s="537">
        <v>0</v>
      </c>
      <c r="D65" s="537"/>
      <c r="E65" s="547">
        <v>0</v>
      </c>
      <c r="F65" s="548"/>
      <c r="G65" s="548"/>
      <c r="H65" s="547">
        <v>0</v>
      </c>
    </row>
    <row r="66" spans="1:8" ht="22.5" customHeight="1">
      <c r="A66" s="395">
        <v>29.3</v>
      </c>
      <c r="B66" s="365" t="s">
        <v>771</v>
      </c>
      <c r="C66" s="537">
        <v>0</v>
      </c>
      <c r="D66" s="537"/>
      <c r="E66" s="547">
        <v>0</v>
      </c>
      <c r="F66" s="548"/>
      <c r="G66" s="548"/>
      <c r="H66" s="547">
        <v>0</v>
      </c>
    </row>
    <row r="67" spans="1:8">
      <c r="A67" s="395">
        <v>30</v>
      </c>
      <c r="B67" s="361" t="s">
        <v>103</v>
      </c>
      <c r="C67" s="537">
        <v>111094351.95900001</v>
      </c>
      <c r="D67" s="537"/>
      <c r="E67" s="544">
        <v>111094351.95900001</v>
      </c>
      <c r="F67" s="545">
        <v>94271994.730000004</v>
      </c>
      <c r="G67" s="545"/>
      <c r="H67" s="544">
        <v>94271994.730000004</v>
      </c>
    </row>
    <row r="68" spans="1:8">
      <c r="A68" s="395">
        <v>31</v>
      </c>
      <c r="B68" s="380" t="s">
        <v>772</v>
      </c>
      <c r="C68" s="545">
        <v>295694726.78899997</v>
      </c>
      <c r="D68" s="545">
        <v>0</v>
      </c>
      <c r="E68" s="544">
        <v>295694726.78899997</v>
      </c>
      <c r="F68" s="545">
        <v>278872369.56</v>
      </c>
      <c r="G68" s="545">
        <v>0</v>
      </c>
      <c r="H68" s="544">
        <v>278872369.56</v>
      </c>
    </row>
    <row r="69" spans="1:8">
      <c r="A69" s="395">
        <v>32</v>
      </c>
      <c r="B69" s="381" t="s">
        <v>773</v>
      </c>
      <c r="C69" s="545">
        <v>570451029.47979999</v>
      </c>
      <c r="D69" s="545">
        <v>1024189971.4727229</v>
      </c>
      <c r="E69" s="544">
        <v>1594641000.9525228</v>
      </c>
      <c r="F69" s="545">
        <v>521915068.44809997</v>
      </c>
      <c r="G69" s="545">
        <v>1304706586.7926867</v>
      </c>
      <c r="H69" s="544">
        <v>1826621655.2407866</v>
      </c>
    </row>
    <row r="71" spans="1:8">
      <c r="E71" s="549"/>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35"/>
  <sheetViews>
    <sheetView view="pageBreakPreview" zoomScale="85" zoomScaleNormal="100" zoomScaleSheetLayoutView="85" workbookViewId="0">
      <selection activeCell="B7" sqref="B7:C7"/>
    </sheetView>
  </sheetViews>
  <sheetFormatPr defaultColWidth="43.5703125" defaultRowHeight="11.25"/>
  <cols>
    <col min="1" max="1" width="8" style="671" customWidth="1"/>
    <col min="2" max="2" width="66.140625" style="145" customWidth="1"/>
    <col min="3" max="3" width="115.5703125" style="146" customWidth="1"/>
    <col min="4" max="5" width="10.28515625" style="533" customWidth="1"/>
    <col min="6" max="6" width="67.5703125" style="533" customWidth="1"/>
    <col min="7" max="16384" width="43.5703125" style="533"/>
  </cols>
  <sheetData>
    <row r="1" spans="1:3" ht="12.75" thickTop="1" thickBot="1">
      <c r="A1" s="936" t="s">
        <v>187</v>
      </c>
      <c r="B1" s="937"/>
      <c r="C1" s="938"/>
    </row>
    <row r="2" spans="1:3">
      <c r="A2" s="651"/>
      <c r="B2" s="939" t="s">
        <v>188</v>
      </c>
      <c r="C2" s="939"/>
    </row>
    <row r="3" spans="1:3" s="653" customFormat="1">
      <c r="A3" s="652"/>
      <c r="B3" s="939" t="s">
        <v>263</v>
      </c>
      <c r="C3" s="939"/>
    </row>
    <row r="4" spans="1:3" ht="12" thickBot="1">
      <c r="A4" s="918" t="s">
        <v>267</v>
      </c>
      <c r="B4" s="919"/>
      <c r="C4" s="920"/>
    </row>
    <row r="5" spans="1:3" ht="12" thickTop="1">
      <c r="A5" s="654"/>
      <c r="B5" s="921" t="s">
        <v>189</v>
      </c>
      <c r="C5" s="922"/>
    </row>
    <row r="6" spans="1:3">
      <c r="A6" s="651"/>
      <c r="B6" s="898" t="s">
        <v>264</v>
      </c>
      <c r="C6" s="899"/>
    </row>
    <row r="7" spans="1:3" ht="15" customHeight="1">
      <c r="A7" s="651"/>
      <c r="B7" s="898" t="s">
        <v>190</v>
      </c>
      <c r="C7" s="899"/>
    </row>
    <row r="8" spans="1:3">
      <c r="A8" s="651"/>
      <c r="B8" s="898" t="s">
        <v>265</v>
      </c>
      <c r="C8" s="899"/>
    </row>
    <row r="9" spans="1:3">
      <c r="A9" s="651"/>
      <c r="B9" s="942" t="s">
        <v>266</v>
      </c>
      <c r="C9" s="943"/>
    </row>
    <row r="10" spans="1:3">
      <c r="A10" s="651"/>
      <c r="B10" s="934" t="s">
        <v>191</v>
      </c>
      <c r="C10" s="935" t="s">
        <v>191</v>
      </c>
    </row>
    <row r="11" spans="1:3">
      <c r="A11" s="651"/>
      <c r="B11" s="934" t="s">
        <v>192</v>
      </c>
      <c r="C11" s="935" t="s">
        <v>192</v>
      </c>
    </row>
    <row r="12" spans="1:3">
      <c r="A12" s="651"/>
      <c r="B12" s="934" t="s">
        <v>193</v>
      </c>
      <c r="C12" s="935" t="s">
        <v>193</v>
      </c>
    </row>
    <row r="13" spans="1:3">
      <c r="A13" s="651"/>
      <c r="B13" s="934" t="s">
        <v>194</v>
      </c>
      <c r="C13" s="935" t="s">
        <v>194</v>
      </c>
    </row>
    <row r="14" spans="1:3">
      <c r="A14" s="651"/>
      <c r="B14" s="934" t="s">
        <v>195</v>
      </c>
      <c r="C14" s="935" t="s">
        <v>195</v>
      </c>
    </row>
    <row r="15" spans="1:3" ht="42" customHeight="1">
      <c r="A15" s="651"/>
      <c r="B15" s="934" t="s">
        <v>196</v>
      </c>
      <c r="C15" s="935" t="s">
        <v>196</v>
      </c>
    </row>
    <row r="16" spans="1:3">
      <c r="A16" s="651"/>
      <c r="B16" s="934" t="s">
        <v>197</v>
      </c>
      <c r="C16" s="935" t="s">
        <v>198</v>
      </c>
    </row>
    <row r="17" spans="1:3">
      <c r="A17" s="651"/>
      <c r="B17" s="934" t="s">
        <v>199</v>
      </c>
      <c r="C17" s="935" t="s">
        <v>200</v>
      </c>
    </row>
    <row r="18" spans="1:3">
      <c r="A18" s="651"/>
      <c r="B18" s="934" t="s">
        <v>201</v>
      </c>
      <c r="C18" s="935" t="s">
        <v>202</v>
      </c>
    </row>
    <row r="19" spans="1:3">
      <c r="A19" s="651"/>
      <c r="B19" s="934" t="s">
        <v>203</v>
      </c>
      <c r="C19" s="935" t="s">
        <v>203</v>
      </c>
    </row>
    <row r="20" spans="1:3" ht="18" customHeight="1">
      <c r="A20" s="651"/>
      <c r="B20" s="940" t="s">
        <v>954</v>
      </c>
      <c r="C20" s="941" t="s">
        <v>204</v>
      </c>
    </row>
    <row r="21" spans="1:3">
      <c r="A21" s="651"/>
      <c r="B21" s="934" t="s">
        <v>943</v>
      </c>
      <c r="C21" s="935" t="s">
        <v>205</v>
      </c>
    </row>
    <row r="22" spans="1:3" ht="27.75" customHeight="1">
      <c r="A22" s="651"/>
      <c r="B22" s="934" t="s">
        <v>206</v>
      </c>
      <c r="C22" s="935" t="s">
        <v>207</v>
      </c>
    </row>
    <row r="23" spans="1:3">
      <c r="A23" s="651"/>
      <c r="B23" s="934" t="s">
        <v>208</v>
      </c>
      <c r="C23" s="935" t="s">
        <v>208</v>
      </c>
    </row>
    <row r="24" spans="1:3">
      <c r="A24" s="651"/>
      <c r="B24" s="934" t="s">
        <v>209</v>
      </c>
      <c r="C24" s="935" t="s">
        <v>210</v>
      </c>
    </row>
    <row r="25" spans="1:3" ht="12" thickBot="1">
      <c r="A25" s="655"/>
      <c r="B25" s="928" t="s">
        <v>211</v>
      </c>
      <c r="C25" s="929"/>
    </row>
    <row r="26" spans="1:3" ht="12.75" thickTop="1" thickBot="1">
      <c r="A26" s="918" t="s">
        <v>842</v>
      </c>
      <c r="B26" s="919"/>
      <c r="C26" s="920"/>
    </row>
    <row r="27" spans="1:3" ht="12.75" thickTop="1" thickBot="1">
      <c r="A27" s="656"/>
      <c r="B27" s="930" t="s">
        <v>843</v>
      </c>
      <c r="C27" s="931"/>
    </row>
    <row r="28" spans="1:3" ht="12.75" thickTop="1" thickBot="1">
      <c r="A28" s="918" t="s">
        <v>268</v>
      </c>
      <c r="B28" s="919"/>
      <c r="C28" s="920"/>
    </row>
    <row r="29" spans="1:3" ht="12" thickTop="1">
      <c r="A29" s="654"/>
      <c r="B29" s="932" t="s">
        <v>846</v>
      </c>
      <c r="C29" s="933" t="s">
        <v>212</v>
      </c>
    </row>
    <row r="30" spans="1:3">
      <c r="A30" s="651"/>
      <c r="B30" s="923" t="s">
        <v>216</v>
      </c>
      <c r="C30" s="924" t="s">
        <v>213</v>
      </c>
    </row>
    <row r="31" spans="1:3" ht="26.25" customHeight="1">
      <c r="A31" s="651"/>
      <c r="B31" s="923" t="s">
        <v>844</v>
      </c>
      <c r="C31" s="924" t="s">
        <v>214</v>
      </c>
    </row>
    <row r="32" spans="1:3">
      <c r="A32" s="651"/>
      <c r="B32" s="923" t="s">
        <v>845</v>
      </c>
      <c r="C32" s="924" t="s">
        <v>215</v>
      </c>
    </row>
    <row r="33" spans="1:3" ht="27" customHeight="1">
      <c r="A33" s="651"/>
      <c r="B33" s="923" t="s">
        <v>219</v>
      </c>
      <c r="C33" s="924" t="s">
        <v>220</v>
      </c>
    </row>
    <row r="34" spans="1:3">
      <c r="A34" s="651"/>
      <c r="B34" s="923" t="s">
        <v>847</v>
      </c>
      <c r="C34" s="924" t="s">
        <v>217</v>
      </c>
    </row>
    <row r="35" spans="1:3">
      <c r="A35" s="651"/>
      <c r="B35" s="923" t="s">
        <v>848</v>
      </c>
      <c r="C35" s="924" t="s">
        <v>218</v>
      </c>
    </row>
    <row r="36" spans="1:3">
      <c r="A36" s="651"/>
      <c r="B36" s="925" t="s">
        <v>849</v>
      </c>
      <c r="C36" s="926"/>
    </row>
    <row r="37" spans="1:3" ht="24.75" customHeight="1">
      <c r="A37" s="651"/>
      <c r="B37" s="923" t="s">
        <v>850</v>
      </c>
      <c r="C37" s="924" t="s">
        <v>221</v>
      </c>
    </row>
    <row r="38" spans="1:3" ht="24.75" customHeight="1">
      <c r="A38" s="651"/>
      <c r="B38" s="923" t="s">
        <v>851</v>
      </c>
      <c r="C38" s="924" t="s">
        <v>222</v>
      </c>
    </row>
    <row r="39" spans="1:3">
      <c r="A39" s="657"/>
      <c r="B39" s="925" t="s">
        <v>852</v>
      </c>
      <c r="C39" s="927"/>
    </row>
    <row r="40" spans="1:3" ht="30" customHeight="1">
      <c r="A40" s="651"/>
      <c r="B40" s="923" t="s">
        <v>853</v>
      </c>
      <c r="C40" s="924"/>
    </row>
    <row r="41" spans="1:3" ht="12" thickBot="1">
      <c r="A41" s="918" t="s">
        <v>269</v>
      </c>
      <c r="B41" s="919"/>
      <c r="C41" s="920"/>
    </row>
    <row r="42" spans="1:3" ht="12" thickTop="1">
      <c r="A42" s="654"/>
      <c r="B42" s="921" t="s">
        <v>299</v>
      </c>
      <c r="C42" s="922" t="s">
        <v>223</v>
      </c>
    </row>
    <row r="43" spans="1:3">
      <c r="A43" s="651"/>
      <c r="B43" s="898" t="s">
        <v>298</v>
      </c>
      <c r="C43" s="899"/>
    </row>
    <row r="44" spans="1:3" ht="33" customHeight="1" thickBot="1">
      <c r="A44" s="655"/>
      <c r="B44" s="916" t="s">
        <v>224</v>
      </c>
      <c r="C44" s="917" t="s">
        <v>225</v>
      </c>
    </row>
    <row r="45" spans="1:3" ht="12.75" thickTop="1" thickBot="1">
      <c r="A45" s="918" t="s">
        <v>270</v>
      </c>
      <c r="B45" s="919"/>
      <c r="C45" s="920"/>
    </row>
    <row r="46" spans="1:3" ht="27" customHeight="1" thickTop="1">
      <c r="A46" s="651"/>
      <c r="B46" s="898" t="s">
        <v>271</v>
      </c>
      <c r="C46" s="899"/>
    </row>
    <row r="47" spans="1:3" ht="12" thickBot="1">
      <c r="A47" s="918" t="s">
        <v>272</v>
      </c>
      <c r="B47" s="919"/>
      <c r="C47" s="920"/>
    </row>
    <row r="48" spans="1:3" ht="12" thickTop="1">
      <c r="A48" s="654"/>
      <c r="B48" s="921" t="s">
        <v>226</v>
      </c>
      <c r="C48" s="922" t="s">
        <v>226</v>
      </c>
    </row>
    <row r="49" spans="1:3">
      <c r="A49" s="651"/>
      <c r="B49" s="898" t="s">
        <v>227</v>
      </c>
      <c r="C49" s="899" t="s">
        <v>227</v>
      </c>
    </row>
    <row r="50" spans="1:3">
      <c r="A50" s="651"/>
      <c r="B50" s="898" t="s">
        <v>228</v>
      </c>
      <c r="C50" s="899" t="s">
        <v>228</v>
      </c>
    </row>
    <row r="51" spans="1:3">
      <c r="A51" s="651"/>
      <c r="B51" s="898" t="s">
        <v>855</v>
      </c>
      <c r="C51" s="899" t="s">
        <v>229</v>
      </c>
    </row>
    <row r="52" spans="1:3" ht="34.5" customHeight="1">
      <c r="A52" s="651"/>
      <c r="B52" s="898" t="s">
        <v>230</v>
      </c>
      <c r="C52" s="899" t="s">
        <v>230</v>
      </c>
    </row>
    <row r="53" spans="1:3" ht="34.5" customHeight="1">
      <c r="A53" s="651"/>
      <c r="B53" s="898" t="s">
        <v>319</v>
      </c>
      <c r="C53" s="899" t="s">
        <v>231</v>
      </c>
    </row>
    <row r="54" spans="1:3" ht="12" thickBot="1">
      <c r="A54" s="918" t="s">
        <v>273</v>
      </c>
      <c r="B54" s="919"/>
      <c r="C54" s="920"/>
    </row>
    <row r="55" spans="1:3" ht="12" thickTop="1">
      <c r="A55" s="654"/>
      <c r="B55" s="921" t="s">
        <v>226</v>
      </c>
      <c r="C55" s="922" t="s">
        <v>226</v>
      </c>
    </row>
    <row r="56" spans="1:3" ht="21" customHeight="1">
      <c r="A56" s="651"/>
      <c r="B56" s="898" t="s">
        <v>232</v>
      </c>
      <c r="C56" s="899" t="s">
        <v>232</v>
      </c>
    </row>
    <row r="57" spans="1:3" ht="27.75" customHeight="1">
      <c r="A57" s="651"/>
      <c r="B57" s="898" t="s">
        <v>276</v>
      </c>
      <c r="C57" s="899" t="s">
        <v>233</v>
      </c>
    </row>
    <row r="58" spans="1:3" ht="27.75" customHeight="1">
      <c r="A58" s="651"/>
      <c r="B58" s="898" t="s">
        <v>234</v>
      </c>
      <c r="C58" s="899" t="s">
        <v>234</v>
      </c>
    </row>
    <row r="59" spans="1:3" ht="21" customHeight="1">
      <c r="A59" s="651"/>
      <c r="B59" s="898" t="s">
        <v>235</v>
      </c>
      <c r="C59" s="899" t="s">
        <v>235</v>
      </c>
    </row>
    <row r="60" spans="1:3" ht="21" customHeight="1">
      <c r="A60" s="651"/>
      <c r="B60" s="898" t="s">
        <v>236</v>
      </c>
      <c r="C60" s="899" t="s">
        <v>236</v>
      </c>
    </row>
    <row r="61" spans="1:3" ht="30" customHeight="1">
      <c r="A61" s="651"/>
      <c r="B61" s="898" t="s">
        <v>277</v>
      </c>
      <c r="C61" s="899" t="s">
        <v>237</v>
      </c>
    </row>
    <row r="62" spans="1:3" ht="27.75" customHeight="1">
      <c r="A62" s="651"/>
      <c r="B62" s="898" t="s">
        <v>238</v>
      </c>
      <c r="C62" s="899" t="s">
        <v>238</v>
      </c>
    </row>
    <row r="63" spans="1:3" ht="24.75" customHeight="1" thickBot="1">
      <c r="A63" s="655"/>
      <c r="B63" s="916" t="s">
        <v>239</v>
      </c>
      <c r="C63" s="917" t="s">
        <v>239</v>
      </c>
    </row>
    <row r="64" spans="1:3" ht="12" thickTop="1">
      <c r="A64" s="904" t="s">
        <v>274</v>
      </c>
      <c r="B64" s="905"/>
      <c r="C64" s="906"/>
    </row>
    <row r="65" spans="1:3" ht="12" thickBot="1">
      <c r="A65" s="655"/>
      <c r="B65" s="916" t="s">
        <v>240</v>
      </c>
      <c r="C65" s="917" t="s">
        <v>240</v>
      </c>
    </row>
    <row r="66" spans="1:3" ht="12.75" thickTop="1" thickBot="1">
      <c r="A66" s="918" t="s">
        <v>275</v>
      </c>
      <c r="B66" s="919"/>
      <c r="C66" s="920"/>
    </row>
    <row r="67" spans="1:3" ht="34.5" customHeight="1" thickTop="1">
      <c r="A67" s="654"/>
      <c r="B67" s="921" t="s">
        <v>241</v>
      </c>
      <c r="C67" s="922" t="s">
        <v>241</v>
      </c>
    </row>
    <row r="68" spans="1:3" ht="30" customHeight="1">
      <c r="A68" s="651"/>
      <c r="B68" s="898" t="s">
        <v>857</v>
      </c>
      <c r="C68" s="899" t="s">
        <v>242</v>
      </c>
    </row>
    <row r="69" spans="1:3">
      <c r="A69" s="651"/>
      <c r="B69" s="898" t="s">
        <v>243</v>
      </c>
      <c r="C69" s="899" t="s">
        <v>243</v>
      </c>
    </row>
    <row r="70" spans="1:3" ht="51.75" customHeight="1">
      <c r="A70" s="651"/>
      <c r="B70" s="914" t="s">
        <v>686</v>
      </c>
      <c r="C70" s="915" t="s">
        <v>244</v>
      </c>
    </row>
    <row r="71" spans="1:3" ht="39.75" customHeight="1">
      <c r="A71" s="651"/>
      <c r="B71" s="914" t="s">
        <v>278</v>
      </c>
      <c r="C71" s="915" t="s">
        <v>245</v>
      </c>
    </row>
    <row r="72" spans="1:3">
      <c r="A72" s="651"/>
      <c r="B72" s="914" t="s">
        <v>858</v>
      </c>
      <c r="C72" s="915" t="s">
        <v>246</v>
      </c>
    </row>
    <row r="73" spans="1:3">
      <c r="A73" s="651"/>
      <c r="B73" s="898" t="s">
        <v>247</v>
      </c>
      <c r="C73" s="899" t="s">
        <v>247</v>
      </c>
    </row>
    <row r="74" spans="1:3" ht="12" thickBot="1">
      <c r="A74" s="655"/>
      <c r="B74" s="916" t="s">
        <v>248</v>
      </c>
      <c r="C74" s="917" t="s">
        <v>248</v>
      </c>
    </row>
    <row r="75" spans="1:3" ht="12" thickTop="1">
      <c r="A75" s="904" t="s">
        <v>302</v>
      </c>
      <c r="B75" s="905"/>
      <c r="C75" s="906"/>
    </row>
    <row r="76" spans="1:3">
      <c r="A76" s="651"/>
      <c r="B76" s="898" t="s">
        <v>240</v>
      </c>
      <c r="C76" s="899"/>
    </row>
    <row r="77" spans="1:3" ht="30.75" customHeight="1">
      <c r="A77" s="651"/>
      <c r="B77" s="898" t="s">
        <v>300</v>
      </c>
      <c r="C77" s="899"/>
    </row>
    <row r="78" spans="1:3">
      <c r="A78" s="651"/>
      <c r="B78" s="898" t="s">
        <v>301</v>
      </c>
      <c r="C78" s="899"/>
    </row>
    <row r="79" spans="1:3">
      <c r="A79" s="904" t="s">
        <v>303</v>
      </c>
      <c r="B79" s="905"/>
      <c r="C79" s="906"/>
    </row>
    <row r="80" spans="1:3">
      <c r="A80" s="651"/>
      <c r="B80" s="898" t="s">
        <v>240</v>
      </c>
      <c r="C80" s="899"/>
    </row>
    <row r="81" spans="1:3">
      <c r="A81" s="651"/>
      <c r="B81" s="898" t="s">
        <v>304</v>
      </c>
      <c r="C81" s="899"/>
    </row>
    <row r="82" spans="1:3">
      <c r="A82" s="651"/>
      <c r="B82" s="898" t="s">
        <v>318</v>
      </c>
      <c r="C82" s="899"/>
    </row>
    <row r="83" spans="1:3">
      <c r="A83" s="651"/>
      <c r="B83" s="898" t="s">
        <v>317</v>
      </c>
      <c r="C83" s="899"/>
    </row>
    <row r="84" spans="1:3">
      <c r="A84" s="651"/>
      <c r="B84" s="898" t="s">
        <v>305</v>
      </c>
      <c r="C84" s="899"/>
    </row>
    <row r="85" spans="1:3">
      <c r="A85" s="651"/>
      <c r="B85" s="898" t="s">
        <v>306</v>
      </c>
      <c r="C85" s="899"/>
    </row>
    <row r="86" spans="1:3">
      <c r="A86" s="651"/>
      <c r="B86" s="898" t="s">
        <v>307</v>
      </c>
      <c r="C86" s="899"/>
    </row>
    <row r="87" spans="1:3">
      <c r="A87" s="904" t="s">
        <v>308</v>
      </c>
      <c r="B87" s="905"/>
      <c r="C87" s="906"/>
    </row>
    <row r="88" spans="1:3">
      <c r="A88" s="651"/>
      <c r="B88" s="898" t="s">
        <v>240</v>
      </c>
      <c r="C88" s="899"/>
    </row>
    <row r="89" spans="1:3">
      <c r="A89" s="651"/>
      <c r="B89" s="898" t="s">
        <v>310</v>
      </c>
      <c r="C89" s="899"/>
    </row>
    <row r="90" spans="1:3">
      <c r="A90" s="651"/>
      <c r="B90" s="898" t="s">
        <v>311</v>
      </c>
      <c r="C90" s="899"/>
    </row>
    <row r="91" spans="1:3">
      <c r="A91" s="651"/>
      <c r="B91" s="898" t="s">
        <v>312</v>
      </c>
      <c r="C91" s="899"/>
    </row>
    <row r="92" spans="1:3" ht="32.25" customHeight="1">
      <c r="A92" s="651"/>
      <c r="B92" s="907" t="s">
        <v>348</v>
      </c>
      <c r="C92" s="908"/>
    </row>
    <row r="93" spans="1:3" ht="32.25" customHeight="1">
      <c r="A93" s="651"/>
      <c r="B93" s="907" t="s">
        <v>349</v>
      </c>
      <c r="C93" s="908"/>
    </row>
    <row r="94" spans="1:3">
      <c r="A94" s="651"/>
      <c r="B94" s="909" t="s">
        <v>313</v>
      </c>
      <c r="C94" s="910"/>
    </row>
    <row r="95" spans="1:3" ht="12" thickBot="1">
      <c r="A95" s="911" t="s">
        <v>344</v>
      </c>
      <c r="B95" s="912"/>
      <c r="C95" s="913"/>
    </row>
    <row r="96" spans="1:3" ht="12.75" thickTop="1" thickBot="1">
      <c r="A96" s="903" t="s">
        <v>249</v>
      </c>
      <c r="B96" s="903"/>
      <c r="C96" s="903"/>
    </row>
    <row r="97" spans="1:3">
      <c r="A97" s="658">
        <v>2</v>
      </c>
      <c r="B97" s="659" t="s">
        <v>324</v>
      </c>
      <c r="C97" s="659" t="s">
        <v>345</v>
      </c>
    </row>
    <row r="98" spans="1:3">
      <c r="A98" s="660">
        <v>3</v>
      </c>
      <c r="B98" s="342" t="s">
        <v>325</v>
      </c>
      <c r="C98" s="343" t="s">
        <v>346</v>
      </c>
    </row>
    <row r="99" spans="1:3">
      <c r="A99" s="660">
        <v>4</v>
      </c>
      <c r="B99" s="342" t="s">
        <v>326</v>
      </c>
      <c r="C99" s="343" t="s">
        <v>350</v>
      </c>
    </row>
    <row r="100" spans="1:3" ht="22.5">
      <c r="A100" s="660">
        <v>5</v>
      </c>
      <c r="B100" s="342" t="s">
        <v>327</v>
      </c>
      <c r="C100" s="343" t="s">
        <v>347</v>
      </c>
    </row>
    <row r="101" spans="1:3" ht="22.5">
      <c r="A101" s="660">
        <v>6</v>
      </c>
      <c r="B101" s="342" t="s">
        <v>342</v>
      </c>
      <c r="C101" s="343" t="s">
        <v>328</v>
      </c>
    </row>
    <row r="102" spans="1:3">
      <c r="A102" s="660">
        <v>7</v>
      </c>
      <c r="B102" s="342" t="s">
        <v>329</v>
      </c>
      <c r="C102" s="343" t="s">
        <v>343</v>
      </c>
    </row>
    <row r="103" spans="1:3">
      <c r="A103" s="660">
        <v>8</v>
      </c>
      <c r="B103" s="342" t="s">
        <v>334</v>
      </c>
      <c r="C103" s="343" t="s">
        <v>354</v>
      </c>
    </row>
    <row r="104" spans="1:3">
      <c r="A104" s="904" t="s">
        <v>314</v>
      </c>
      <c r="B104" s="905"/>
      <c r="C104" s="906"/>
    </row>
    <row r="105" spans="1:3">
      <c r="A105" s="651"/>
      <c r="B105" s="898" t="s">
        <v>240</v>
      </c>
      <c r="C105" s="899"/>
    </row>
    <row r="106" spans="1:3">
      <c r="A106" s="904" t="s">
        <v>487</v>
      </c>
      <c r="B106" s="905"/>
      <c r="C106" s="906"/>
    </row>
    <row r="107" spans="1:3">
      <c r="A107" s="651"/>
      <c r="B107" s="898" t="s">
        <v>489</v>
      </c>
      <c r="C107" s="899"/>
    </row>
    <row r="108" spans="1:3" ht="30" customHeight="1">
      <c r="A108" s="651"/>
      <c r="B108" s="898" t="s">
        <v>490</v>
      </c>
      <c r="C108" s="899"/>
    </row>
    <row r="109" spans="1:3">
      <c r="A109" s="651"/>
      <c r="B109" s="898" t="s">
        <v>488</v>
      </c>
      <c r="C109" s="899"/>
    </row>
    <row r="110" spans="1:3">
      <c r="A110" s="896" t="s">
        <v>722</v>
      </c>
      <c r="B110" s="896"/>
      <c r="C110" s="896"/>
    </row>
    <row r="111" spans="1:3">
      <c r="A111" s="900" t="s">
        <v>187</v>
      </c>
      <c r="B111" s="900"/>
      <c r="C111" s="900"/>
    </row>
    <row r="112" spans="1:3">
      <c r="A112" s="661">
        <v>1</v>
      </c>
      <c r="B112" s="889" t="s">
        <v>605</v>
      </c>
      <c r="C112" s="890"/>
    </row>
    <row r="113" spans="1:3">
      <c r="A113" s="661">
        <v>2</v>
      </c>
      <c r="B113" s="901" t="s">
        <v>606</v>
      </c>
      <c r="C113" s="902"/>
    </row>
    <row r="114" spans="1:3">
      <c r="A114" s="661">
        <v>3</v>
      </c>
      <c r="B114" s="889" t="s">
        <v>930</v>
      </c>
      <c r="C114" s="890"/>
    </row>
    <row r="115" spans="1:3">
      <c r="A115" s="661">
        <v>4</v>
      </c>
      <c r="B115" s="889" t="s">
        <v>929</v>
      </c>
      <c r="C115" s="890"/>
    </row>
    <row r="116" spans="1:3">
      <c r="A116" s="661">
        <v>5</v>
      </c>
      <c r="B116" s="505" t="s">
        <v>928</v>
      </c>
      <c r="C116" s="504"/>
    </row>
    <row r="117" spans="1:3">
      <c r="A117" s="661">
        <v>6</v>
      </c>
      <c r="B117" s="889" t="s">
        <v>941</v>
      </c>
      <c r="C117" s="890"/>
    </row>
    <row r="118" spans="1:3" ht="56.25" customHeight="1">
      <c r="A118" s="661">
        <v>7</v>
      </c>
      <c r="B118" s="889" t="s">
        <v>942</v>
      </c>
      <c r="C118" s="890"/>
    </row>
    <row r="119" spans="1:3" ht="22.5">
      <c r="A119" s="662">
        <v>8</v>
      </c>
      <c r="B119" s="492" t="s">
        <v>632</v>
      </c>
      <c r="C119" s="501" t="s">
        <v>927</v>
      </c>
    </row>
    <row r="120" spans="1:3" ht="33.75">
      <c r="A120" s="661">
        <v>9.01</v>
      </c>
      <c r="B120" s="492" t="s">
        <v>516</v>
      </c>
      <c r="C120" s="493" t="s">
        <v>681</v>
      </c>
    </row>
    <row r="121" spans="1:3" ht="33.75">
      <c r="A121" s="661">
        <v>9.02</v>
      </c>
      <c r="B121" s="492" t="s">
        <v>517</v>
      </c>
      <c r="C121" s="493" t="s">
        <v>684</v>
      </c>
    </row>
    <row r="122" spans="1:3">
      <c r="A122" s="661">
        <v>9.0299999999999994</v>
      </c>
      <c r="B122" s="493" t="s">
        <v>866</v>
      </c>
      <c r="C122" s="493" t="s">
        <v>607</v>
      </c>
    </row>
    <row r="123" spans="1:3">
      <c r="A123" s="661">
        <v>9.0399999999999991</v>
      </c>
      <c r="B123" s="492" t="s">
        <v>518</v>
      </c>
      <c r="C123" s="493" t="s">
        <v>608</v>
      </c>
    </row>
    <row r="124" spans="1:3">
      <c r="A124" s="661">
        <v>9.0500000000000007</v>
      </c>
      <c r="B124" s="492" t="s">
        <v>519</v>
      </c>
      <c r="C124" s="493" t="s">
        <v>609</v>
      </c>
    </row>
    <row r="125" spans="1:3" ht="22.5">
      <c r="A125" s="661">
        <v>9.06</v>
      </c>
      <c r="B125" s="492" t="s">
        <v>520</v>
      </c>
      <c r="C125" s="493" t="s">
        <v>610</v>
      </c>
    </row>
    <row r="126" spans="1:3">
      <c r="A126" s="661">
        <v>9.07</v>
      </c>
      <c r="B126" s="492" t="s">
        <v>521</v>
      </c>
      <c r="C126" s="493" t="s">
        <v>611</v>
      </c>
    </row>
    <row r="127" spans="1:3" ht="22.5">
      <c r="A127" s="661">
        <v>9.08</v>
      </c>
      <c r="B127" s="492" t="s">
        <v>522</v>
      </c>
      <c r="C127" s="493" t="s">
        <v>612</v>
      </c>
    </row>
    <row r="128" spans="1:3" ht="22.5">
      <c r="A128" s="661">
        <v>9.09</v>
      </c>
      <c r="B128" s="492" t="s">
        <v>523</v>
      </c>
      <c r="C128" s="493" t="s">
        <v>613</v>
      </c>
    </row>
    <row r="129" spans="1:3">
      <c r="A129" s="663">
        <v>9.1</v>
      </c>
      <c r="B129" s="492" t="s">
        <v>524</v>
      </c>
      <c r="C129" s="493" t="s">
        <v>614</v>
      </c>
    </row>
    <row r="130" spans="1:3">
      <c r="A130" s="661">
        <v>9.11</v>
      </c>
      <c r="B130" s="492" t="s">
        <v>525</v>
      </c>
      <c r="C130" s="493" t="s">
        <v>615</v>
      </c>
    </row>
    <row r="131" spans="1:3">
      <c r="A131" s="661">
        <v>9.1199999999999992</v>
      </c>
      <c r="B131" s="492" t="s">
        <v>526</v>
      </c>
      <c r="C131" s="493" t="s">
        <v>616</v>
      </c>
    </row>
    <row r="132" spans="1:3">
      <c r="A132" s="661">
        <v>9.1300000000000008</v>
      </c>
      <c r="B132" s="492" t="s">
        <v>527</v>
      </c>
      <c r="C132" s="493" t="s">
        <v>617</v>
      </c>
    </row>
    <row r="133" spans="1:3">
      <c r="A133" s="661">
        <v>9.14</v>
      </c>
      <c r="B133" s="492" t="s">
        <v>528</v>
      </c>
      <c r="C133" s="493" t="s">
        <v>618</v>
      </c>
    </row>
    <row r="134" spans="1:3">
      <c r="A134" s="661">
        <v>9.15</v>
      </c>
      <c r="B134" s="492" t="s">
        <v>529</v>
      </c>
      <c r="C134" s="493" t="s">
        <v>619</v>
      </c>
    </row>
    <row r="135" spans="1:3" ht="22.5">
      <c r="A135" s="661">
        <v>9.16</v>
      </c>
      <c r="B135" s="492" t="s">
        <v>530</v>
      </c>
      <c r="C135" s="493" t="s">
        <v>620</v>
      </c>
    </row>
    <row r="136" spans="1:3">
      <c r="A136" s="661">
        <v>9.17</v>
      </c>
      <c r="B136" s="493" t="s">
        <v>531</v>
      </c>
      <c r="C136" s="493" t="s">
        <v>621</v>
      </c>
    </row>
    <row r="137" spans="1:3" ht="22.5">
      <c r="A137" s="661">
        <v>9.18</v>
      </c>
      <c r="B137" s="492" t="s">
        <v>532</v>
      </c>
      <c r="C137" s="493" t="s">
        <v>622</v>
      </c>
    </row>
    <row r="138" spans="1:3">
      <c r="A138" s="661">
        <v>9.19</v>
      </c>
      <c r="B138" s="492" t="s">
        <v>533</v>
      </c>
      <c r="C138" s="493" t="s">
        <v>623</v>
      </c>
    </row>
    <row r="139" spans="1:3">
      <c r="A139" s="663">
        <v>9.1999999999999993</v>
      </c>
      <c r="B139" s="492" t="s">
        <v>534</v>
      </c>
      <c r="C139" s="493" t="s">
        <v>624</v>
      </c>
    </row>
    <row r="140" spans="1:3">
      <c r="A140" s="661">
        <v>9.2100000000000009</v>
      </c>
      <c r="B140" s="492" t="s">
        <v>535</v>
      </c>
      <c r="C140" s="493" t="s">
        <v>625</v>
      </c>
    </row>
    <row r="141" spans="1:3">
      <c r="A141" s="661">
        <v>9.2200000000000006</v>
      </c>
      <c r="B141" s="492" t="s">
        <v>536</v>
      </c>
      <c r="C141" s="493" t="s">
        <v>626</v>
      </c>
    </row>
    <row r="142" spans="1:3" ht="33.75">
      <c r="A142" s="661">
        <v>9.23</v>
      </c>
      <c r="B142" s="492" t="s">
        <v>537</v>
      </c>
      <c r="C142" s="493" t="s">
        <v>627</v>
      </c>
    </row>
    <row r="143" spans="1:3" ht="33.75">
      <c r="A143" s="661">
        <v>9.24</v>
      </c>
      <c r="B143" s="492" t="s">
        <v>538</v>
      </c>
      <c r="C143" s="493" t="s">
        <v>628</v>
      </c>
    </row>
    <row r="144" spans="1:3" ht="22.5">
      <c r="A144" s="661">
        <v>9.2500000000000107</v>
      </c>
      <c r="B144" s="492" t="s">
        <v>539</v>
      </c>
      <c r="C144" s="493" t="s">
        <v>629</v>
      </c>
    </row>
    <row r="145" spans="1:3" ht="22.5">
      <c r="A145" s="661">
        <v>9.2600000000000193</v>
      </c>
      <c r="B145" s="492" t="s">
        <v>630</v>
      </c>
      <c r="C145" s="503" t="s">
        <v>631</v>
      </c>
    </row>
    <row r="146" spans="1:3" s="664" customFormat="1" ht="22.5">
      <c r="A146" s="661">
        <v>9.2700000000000298</v>
      </c>
      <c r="B146" s="492" t="s">
        <v>99</v>
      </c>
      <c r="C146" s="503" t="s">
        <v>682</v>
      </c>
    </row>
    <row r="147" spans="1:3" s="664" customFormat="1">
      <c r="A147" s="665"/>
      <c r="B147" s="885" t="s">
        <v>633</v>
      </c>
      <c r="C147" s="886"/>
    </row>
    <row r="148" spans="1:3" s="664" customFormat="1" ht="30.75" customHeight="1">
      <c r="A148" s="662">
        <v>1</v>
      </c>
      <c r="B148" s="887" t="s">
        <v>926</v>
      </c>
      <c r="C148" s="888"/>
    </row>
    <row r="149" spans="1:3" s="664" customFormat="1" ht="30.75" customHeight="1">
      <c r="A149" s="662">
        <v>2</v>
      </c>
      <c r="B149" s="887" t="s">
        <v>683</v>
      </c>
      <c r="C149" s="888"/>
    </row>
    <row r="150" spans="1:3" s="664" customFormat="1" ht="30.75" customHeight="1">
      <c r="A150" s="662">
        <v>3</v>
      </c>
      <c r="B150" s="887" t="s">
        <v>680</v>
      </c>
      <c r="C150" s="888"/>
    </row>
    <row r="151" spans="1:3" s="664" customFormat="1">
      <c r="A151" s="665"/>
      <c r="B151" s="885" t="s">
        <v>634</v>
      </c>
      <c r="C151" s="886"/>
    </row>
    <row r="152" spans="1:3" s="664" customFormat="1" ht="31.5" customHeight="1">
      <c r="A152" s="662">
        <v>1</v>
      </c>
      <c r="B152" s="891" t="s">
        <v>925</v>
      </c>
      <c r="C152" s="892"/>
    </row>
    <row r="153" spans="1:3" s="664" customFormat="1">
      <c r="A153" s="662">
        <v>2</v>
      </c>
      <c r="B153" s="492" t="s">
        <v>864</v>
      </c>
      <c r="C153" s="501" t="s">
        <v>946</v>
      </c>
    </row>
    <row r="154" spans="1:3" ht="31.5" customHeight="1">
      <c r="A154" s="662">
        <v>3</v>
      </c>
      <c r="B154" s="492" t="s">
        <v>863</v>
      </c>
      <c r="C154" s="501" t="s">
        <v>924</v>
      </c>
    </row>
    <row r="155" spans="1:3">
      <c r="A155" s="662">
        <v>4</v>
      </c>
      <c r="B155" s="492" t="s">
        <v>509</v>
      </c>
      <c r="C155" s="492" t="s">
        <v>947</v>
      </c>
    </row>
    <row r="156" spans="1:3">
      <c r="A156" s="665"/>
      <c r="B156" s="885" t="s">
        <v>635</v>
      </c>
      <c r="C156" s="886"/>
    </row>
    <row r="157" spans="1:3" ht="33.75">
      <c r="A157" s="662"/>
      <c r="B157" s="492" t="s">
        <v>913</v>
      </c>
      <c r="C157" s="494" t="s">
        <v>948</v>
      </c>
    </row>
    <row r="158" spans="1:3">
      <c r="A158" s="665"/>
      <c r="B158" s="885" t="s">
        <v>636</v>
      </c>
      <c r="C158" s="886"/>
    </row>
    <row r="159" spans="1:3" ht="33" customHeight="1">
      <c r="A159" s="665"/>
      <c r="B159" s="887" t="s">
        <v>923</v>
      </c>
      <c r="C159" s="888"/>
    </row>
    <row r="160" spans="1:3">
      <c r="A160" s="665" t="s">
        <v>637</v>
      </c>
      <c r="B160" s="502" t="s">
        <v>547</v>
      </c>
      <c r="C160" s="497" t="s">
        <v>638</v>
      </c>
    </row>
    <row r="161" spans="1:3">
      <c r="A161" s="665" t="s">
        <v>369</v>
      </c>
      <c r="B161" s="500" t="s">
        <v>548</v>
      </c>
      <c r="C161" s="501" t="s">
        <v>922</v>
      </c>
    </row>
    <row r="162" spans="1:3" ht="22.5">
      <c r="A162" s="665" t="s">
        <v>376</v>
      </c>
      <c r="B162" s="497" t="s">
        <v>549</v>
      </c>
      <c r="C162" s="501" t="s">
        <v>639</v>
      </c>
    </row>
    <row r="163" spans="1:3">
      <c r="A163" s="665" t="s">
        <v>640</v>
      </c>
      <c r="B163" s="500" t="s">
        <v>550</v>
      </c>
      <c r="C163" s="500" t="s">
        <v>641</v>
      </c>
    </row>
    <row r="164" spans="1:3" ht="22.5">
      <c r="A164" s="665" t="s">
        <v>642</v>
      </c>
      <c r="B164" s="500" t="s">
        <v>878</v>
      </c>
      <c r="C164" s="499" t="s">
        <v>921</v>
      </c>
    </row>
    <row r="165" spans="1:3" ht="22.5">
      <c r="A165" s="665" t="s">
        <v>377</v>
      </c>
      <c r="B165" s="500" t="s">
        <v>551</v>
      </c>
      <c r="C165" s="499" t="s">
        <v>644</v>
      </c>
    </row>
    <row r="166" spans="1:3" ht="22.5">
      <c r="A166" s="665" t="s">
        <v>643</v>
      </c>
      <c r="B166" s="499" t="s">
        <v>554</v>
      </c>
      <c r="C166" s="501" t="s">
        <v>651</v>
      </c>
    </row>
    <row r="167" spans="1:3" ht="22.5">
      <c r="A167" s="665" t="s">
        <v>645</v>
      </c>
      <c r="B167" s="499" t="s">
        <v>552</v>
      </c>
      <c r="C167" s="499" t="s">
        <v>647</v>
      </c>
    </row>
    <row r="168" spans="1:3" ht="22.5">
      <c r="A168" s="665" t="s">
        <v>646</v>
      </c>
      <c r="B168" s="499" t="s">
        <v>553</v>
      </c>
      <c r="C168" s="501" t="s">
        <v>649</v>
      </c>
    </row>
    <row r="169" spans="1:3" ht="22.5">
      <c r="A169" s="665" t="s">
        <v>648</v>
      </c>
      <c r="B169" s="493" t="s">
        <v>555</v>
      </c>
      <c r="C169" s="501" t="s">
        <v>653</v>
      </c>
    </row>
    <row r="170" spans="1:3" ht="22.5">
      <c r="A170" s="665" t="s">
        <v>650</v>
      </c>
      <c r="B170" s="499" t="s">
        <v>556</v>
      </c>
      <c r="C170" s="497" t="s">
        <v>654</v>
      </c>
    </row>
    <row r="171" spans="1:3">
      <c r="A171" s="665" t="s">
        <v>652</v>
      </c>
      <c r="B171" s="498" t="s">
        <v>557</v>
      </c>
      <c r="C171" s="497" t="s">
        <v>655</v>
      </c>
    </row>
    <row r="172" spans="1:3" ht="22.5">
      <c r="A172" s="665"/>
      <c r="B172" s="499" t="s">
        <v>920</v>
      </c>
      <c r="C172" s="493" t="s">
        <v>656</v>
      </c>
    </row>
    <row r="173" spans="1:3" ht="22.5">
      <c r="A173" s="665"/>
      <c r="B173" s="499" t="s">
        <v>919</v>
      </c>
      <c r="C173" s="493" t="s">
        <v>657</v>
      </c>
    </row>
    <row r="174" spans="1:3" ht="22.5">
      <c r="A174" s="665"/>
      <c r="B174" s="499" t="s">
        <v>918</v>
      </c>
      <c r="C174" s="493" t="s">
        <v>658</v>
      </c>
    </row>
    <row r="175" spans="1:3">
      <c r="A175" s="665"/>
      <c r="B175" s="885" t="s">
        <v>659</v>
      </c>
      <c r="C175" s="886"/>
    </row>
    <row r="176" spans="1:3">
      <c r="A176" s="665"/>
      <c r="B176" s="887" t="s">
        <v>917</v>
      </c>
      <c r="C176" s="888"/>
    </row>
    <row r="177" spans="1:3">
      <c r="A177" s="662">
        <v>1</v>
      </c>
      <c r="B177" s="493" t="s">
        <v>561</v>
      </c>
      <c r="C177" s="493" t="s">
        <v>561</v>
      </c>
    </row>
    <row r="178" spans="1:3" ht="33.75">
      <c r="A178" s="662">
        <v>2</v>
      </c>
      <c r="B178" s="493" t="s">
        <v>660</v>
      </c>
      <c r="C178" s="493" t="s">
        <v>661</v>
      </c>
    </row>
    <row r="179" spans="1:3">
      <c r="A179" s="662">
        <v>3</v>
      </c>
      <c r="B179" s="493" t="s">
        <v>563</v>
      </c>
      <c r="C179" s="493" t="s">
        <v>662</v>
      </c>
    </row>
    <row r="180" spans="1:3" ht="33.75">
      <c r="A180" s="662">
        <v>4</v>
      </c>
      <c r="B180" s="493" t="s">
        <v>564</v>
      </c>
      <c r="C180" s="493" t="s">
        <v>663</v>
      </c>
    </row>
    <row r="181" spans="1:3" ht="22.5">
      <c r="A181" s="662">
        <v>5</v>
      </c>
      <c r="B181" s="493" t="s">
        <v>565</v>
      </c>
      <c r="C181" s="493" t="s">
        <v>685</v>
      </c>
    </row>
    <row r="182" spans="1:3" ht="56.25">
      <c r="A182" s="662">
        <v>6</v>
      </c>
      <c r="B182" s="493" t="s">
        <v>566</v>
      </c>
      <c r="C182" s="493" t="s">
        <v>664</v>
      </c>
    </row>
    <row r="183" spans="1:3">
      <c r="A183" s="665"/>
      <c r="B183" s="885" t="s">
        <v>665</v>
      </c>
      <c r="C183" s="886"/>
    </row>
    <row r="184" spans="1:3">
      <c r="A184" s="665"/>
      <c r="B184" s="894" t="s">
        <v>916</v>
      </c>
      <c r="C184" s="891"/>
    </row>
    <row r="185" spans="1:3" ht="22.5">
      <c r="A185" s="665">
        <v>1.1000000000000001</v>
      </c>
      <c r="B185" s="499" t="s">
        <v>571</v>
      </c>
      <c r="C185" s="493" t="s">
        <v>666</v>
      </c>
    </row>
    <row r="186" spans="1:3">
      <c r="A186" s="665" t="s">
        <v>157</v>
      </c>
      <c r="B186" s="499" t="s">
        <v>572</v>
      </c>
      <c r="C186" s="493" t="s">
        <v>667</v>
      </c>
    </row>
    <row r="187" spans="1:3">
      <c r="A187" s="665" t="s">
        <v>573</v>
      </c>
      <c r="B187" s="666" t="s">
        <v>574</v>
      </c>
      <c r="C187" s="895" t="s">
        <v>915</v>
      </c>
    </row>
    <row r="188" spans="1:3">
      <c r="A188" s="665" t="s">
        <v>575</v>
      </c>
      <c r="B188" s="666" t="s">
        <v>576</v>
      </c>
      <c r="C188" s="895"/>
    </row>
    <row r="189" spans="1:3">
      <c r="A189" s="665" t="s">
        <v>577</v>
      </c>
      <c r="B189" s="666" t="s">
        <v>578</v>
      </c>
      <c r="C189" s="895"/>
    </row>
    <row r="190" spans="1:3">
      <c r="A190" s="665" t="s">
        <v>579</v>
      </c>
      <c r="B190" s="666" t="s">
        <v>580</v>
      </c>
      <c r="C190" s="895"/>
    </row>
    <row r="191" spans="1:3" ht="22.5">
      <c r="A191" s="665">
        <v>1.2</v>
      </c>
      <c r="B191" s="667" t="s">
        <v>892</v>
      </c>
      <c r="C191" s="492" t="s">
        <v>949</v>
      </c>
    </row>
    <row r="192" spans="1:3" ht="22.5">
      <c r="A192" s="665" t="s">
        <v>582</v>
      </c>
      <c r="B192" s="496" t="s">
        <v>583</v>
      </c>
      <c r="C192" s="496" t="s">
        <v>668</v>
      </c>
    </row>
    <row r="193" spans="1:4" ht="22.5">
      <c r="A193" s="665" t="s">
        <v>584</v>
      </c>
      <c r="B193" s="666" t="s">
        <v>585</v>
      </c>
      <c r="C193" s="496" t="s">
        <v>669</v>
      </c>
    </row>
    <row r="194" spans="1:4">
      <c r="A194" s="665" t="s">
        <v>586</v>
      </c>
      <c r="B194" s="666" t="s">
        <v>587</v>
      </c>
      <c r="C194" s="492" t="s">
        <v>670</v>
      </c>
    </row>
    <row r="195" spans="1:4" ht="22.5">
      <c r="A195" s="665" t="s">
        <v>588</v>
      </c>
      <c r="B195" s="668" t="s">
        <v>589</v>
      </c>
      <c r="C195" s="492" t="s">
        <v>671</v>
      </c>
      <c r="D195" s="669"/>
    </row>
    <row r="196" spans="1:4" ht="22.5">
      <c r="A196" s="665">
        <v>1.4</v>
      </c>
      <c r="B196" s="496" t="s">
        <v>678</v>
      </c>
      <c r="C196" s="495" t="s">
        <v>672</v>
      </c>
      <c r="D196" s="669"/>
    </row>
    <row r="197" spans="1:4" ht="12.75">
      <c r="A197" s="665">
        <v>1.5</v>
      </c>
      <c r="B197" s="496" t="s">
        <v>679</v>
      </c>
      <c r="C197" s="495" t="s">
        <v>672</v>
      </c>
      <c r="D197" s="670"/>
    </row>
    <row r="198" spans="1:4" ht="12.75">
      <c r="A198" s="665"/>
      <c r="B198" s="896" t="s">
        <v>673</v>
      </c>
      <c r="C198" s="896"/>
      <c r="D198" s="670"/>
    </row>
    <row r="199" spans="1:4" ht="24.75" customHeight="1">
      <c r="A199" s="665"/>
      <c r="B199" s="894" t="s">
        <v>914</v>
      </c>
      <c r="C199" s="894"/>
      <c r="D199" s="670"/>
    </row>
    <row r="200" spans="1:4" ht="12.75">
      <c r="A200" s="662"/>
      <c r="B200" s="492" t="s">
        <v>913</v>
      </c>
      <c r="C200" s="494" t="s">
        <v>946</v>
      </c>
      <c r="D200" s="670"/>
    </row>
    <row r="201" spans="1:4" ht="12.75">
      <c r="A201" s="665"/>
      <c r="B201" s="896" t="s">
        <v>674</v>
      </c>
      <c r="C201" s="896"/>
      <c r="D201" s="670"/>
    </row>
    <row r="202" spans="1:4" ht="52.5" customHeight="1">
      <c r="A202" s="662"/>
      <c r="B202" s="894" t="s">
        <v>912</v>
      </c>
      <c r="C202" s="894"/>
      <c r="D202" s="670"/>
    </row>
    <row r="203" spans="1:4" ht="12.75">
      <c r="B203" s="896" t="s">
        <v>712</v>
      </c>
      <c r="C203" s="896"/>
      <c r="D203" s="670"/>
    </row>
    <row r="204" spans="1:4" ht="22.5">
      <c r="A204" s="499">
        <v>1</v>
      </c>
      <c r="B204" s="492" t="s">
        <v>688</v>
      </c>
      <c r="C204" s="492" t="s">
        <v>700</v>
      </c>
      <c r="D204" s="670"/>
    </row>
    <row r="205" spans="1:4" ht="12.75">
      <c r="A205" s="499">
        <v>2</v>
      </c>
      <c r="B205" s="492" t="s">
        <v>689</v>
      </c>
      <c r="C205" s="492" t="s">
        <v>701</v>
      </c>
      <c r="D205" s="670"/>
    </row>
    <row r="206" spans="1:4" ht="22.5">
      <c r="A206" s="499">
        <v>3</v>
      </c>
      <c r="B206" s="492" t="s">
        <v>690</v>
      </c>
      <c r="C206" s="492" t="s">
        <v>702</v>
      </c>
      <c r="D206" s="669"/>
    </row>
    <row r="207" spans="1:4" ht="12.75">
      <c r="A207" s="499">
        <v>4</v>
      </c>
      <c r="B207" s="492" t="s">
        <v>691</v>
      </c>
      <c r="C207" s="492" t="s">
        <v>703</v>
      </c>
      <c r="D207" s="669"/>
    </row>
    <row r="208" spans="1:4" ht="22.5">
      <c r="A208" s="499">
        <v>5</v>
      </c>
      <c r="B208" s="492" t="s">
        <v>692</v>
      </c>
      <c r="C208" s="492" t="s">
        <v>704</v>
      </c>
    </row>
    <row r="209" spans="1:3" ht="22.5">
      <c r="A209" s="499">
        <v>6</v>
      </c>
      <c r="B209" s="492" t="s">
        <v>693</v>
      </c>
      <c r="C209" s="492" t="s">
        <v>705</v>
      </c>
    </row>
    <row r="210" spans="1:3" ht="22.5">
      <c r="A210" s="499">
        <v>7</v>
      </c>
      <c r="B210" s="492" t="s">
        <v>694</v>
      </c>
      <c r="C210" s="492" t="s">
        <v>706</v>
      </c>
    </row>
    <row r="211" spans="1:3">
      <c r="A211" s="499">
        <v>7.1</v>
      </c>
      <c r="B211" s="493" t="s">
        <v>695</v>
      </c>
      <c r="C211" s="492" t="s">
        <v>707</v>
      </c>
    </row>
    <row r="212" spans="1:3" ht="22.5">
      <c r="A212" s="499">
        <v>7.2</v>
      </c>
      <c r="B212" s="493" t="s">
        <v>696</v>
      </c>
      <c r="C212" s="492" t="s">
        <v>708</v>
      </c>
    </row>
    <row r="213" spans="1:3">
      <c r="A213" s="499">
        <v>7.3</v>
      </c>
      <c r="B213" s="493" t="s">
        <v>697</v>
      </c>
      <c r="C213" s="492" t="s">
        <v>709</v>
      </c>
    </row>
    <row r="214" spans="1:3">
      <c r="A214" s="499">
        <v>8</v>
      </c>
      <c r="B214" s="492" t="s">
        <v>698</v>
      </c>
      <c r="C214" s="492" t="s">
        <v>710</v>
      </c>
    </row>
    <row r="215" spans="1:3">
      <c r="A215" s="499">
        <v>9</v>
      </c>
      <c r="B215" s="492" t="s">
        <v>699</v>
      </c>
      <c r="C215" s="492" t="s">
        <v>711</v>
      </c>
    </row>
    <row r="216" spans="1:3" ht="22.5">
      <c r="A216" s="672">
        <v>10.1</v>
      </c>
      <c r="B216" s="511" t="s">
        <v>719</v>
      </c>
      <c r="C216" s="506" t="s">
        <v>720</v>
      </c>
    </row>
    <row r="217" spans="1:3">
      <c r="A217" s="897"/>
      <c r="B217" s="512" t="s">
        <v>904</v>
      </c>
      <c r="C217" s="492" t="s">
        <v>911</v>
      </c>
    </row>
    <row r="218" spans="1:3">
      <c r="A218" s="897"/>
      <c r="B218" s="493" t="s">
        <v>570</v>
      </c>
      <c r="C218" s="492" t="s">
        <v>910</v>
      </c>
    </row>
    <row r="219" spans="1:3">
      <c r="A219" s="897"/>
      <c r="B219" s="493" t="s">
        <v>903</v>
      </c>
      <c r="C219" s="492" t="s">
        <v>950</v>
      </c>
    </row>
    <row r="220" spans="1:3">
      <c r="A220" s="897"/>
      <c r="B220" s="493" t="s">
        <v>713</v>
      </c>
      <c r="C220" s="492" t="s">
        <v>909</v>
      </c>
    </row>
    <row r="221" spans="1:3" ht="22.5">
      <c r="A221" s="897"/>
      <c r="B221" s="493" t="s">
        <v>717</v>
      </c>
      <c r="C221" s="493" t="s">
        <v>908</v>
      </c>
    </row>
    <row r="222" spans="1:3" ht="33.75">
      <c r="A222" s="897"/>
      <c r="B222" s="493" t="s">
        <v>716</v>
      </c>
      <c r="C222" s="492" t="s">
        <v>907</v>
      </c>
    </row>
    <row r="223" spans="1:3">
      <c r="A223" s="897"/>
      <c r="B223" s="493" t="s">
        <v>951</v>
      </c>
      <c r="C223" s="492" t="s">
        <v>906</v>
      </c>
    </row>
    <row r="224" spans="1:3" ht="33.75">
      <c r="A224" s="897"/>
      <c r="B224" s="493" t="s">
        <v>952</v>
      </c>
      <c r="C224" s="492" t="s">
        <v>905</v>
      </c>
    </row>
    <row r="225" spans="1:3" ht="12.75">
      <c r="A225" s="673"/>
      <c r="B225" s="510"/>
      <c r="C225" s="507"/>
    </row>
    <row r="226" spans="1:3" ht="12.75">
      <c r="A226" s="673"/>
      <c r="B226" s="507"/>
      <c r="C226" s="507"/>
    </row>
    <row r="227" spans="1:3" ht="12.75">
      <c r="A227" s="673"/>
      <c r="B227" s="507"/>
      <c r="C227" s="507"/>
    </row>
    <row r="228" spans="1:3" ht="12.75">
      <c r="A228" s="673"/>
      <c r="B228" s="508"/>
      <c r="C228" s="507"/>
    </row>
    <row r="229" spans="1:3" ht="12.75">
      <c r="A229" s="893"/>
      <c r="B229" s="509"/>
      <c r="C229" s="507"/>
    </row>
    <row r="230" spans="1:3" ht="12.75">
      <c r="A230" s="893"/>
      <c r="B230" s="509"/>
      <c r="C230" s="507"/>
    </row>
    <row r="231" spans="1:3" ht="12.75">
      <c r="A231" s="893"/>
      <c r="B231" s="509"/>
      <c r="C231" s="507"/>
    </row>
    <row r="232" spans="1:3" ht="12.75">
      <c r="A232" s="893"/>
      <c r="B232" s="509"/>
      <c r="C232" s="510"/>
    </row>
    <row r="233" spans="1:3" ht="12.75">
      <c r="A233" s="893"/>
      <c r="B233" s="509"/>
      <c r="C233" s="507"/>
    </row>
    <row r="234" spans="1:3" ht="12.75">
      <c r="A234" s="893"/>
      <c r="B234" s="509"/>
      <c r="C234" s="507"/>
    </row>
    <row r="235" spans="1:3" ht="12.75">
      <c r="A235" s="893"/>
      <c r="B235" s="509"/>
      <c r="C235" s="50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scale="65" orientation="landscape" horizontalDpi="1200" verticalDpi="1200" r:id="rId1"/>
  <headerFooter>
    <oddHeader>&amp;C&amp;"Calibri"&amp;10&amp;K0078D7 Classification: Restricted to Partners&amp;1#_x000D_</oddHeader>
  </headerFooter>
  <rowBreaks count="6" manualBreakCount="6">
    <brk id="40" max="16383" man="1"/>
    <brk id="74" max="16383" man="1"/>
    <brk id="109" max="16383" man="1"/>
    <brk id="146" max="16383" man="1"/>
    <brk id="174" max="16383" man="1"/>
    <brk id="2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5" zoomScaleNormal="85" workbookViewId="0">
      <selection activeCell="C6" sqref="C6:H45"/>
    </sheetView>
  </sheetViews>
  <sheetFormatPr defaultRowHeight="15"/>
  <cols>
    <col min="2" max="2" width="98.85546875" customWidth="1"/>
    <col min="3" max="8" width="17.85546875" style="550" customWidth="1"/>
  </cols>
  <sheetData>
    <row r="1" spans="1:8" ht="15.75">
      <c r="A1" s="11" t="s">
        <v>108</v>
      </c>
      <c r="B1" s="277" t="str">
        <f>Info!C2</f>
        <v>ს.ს "პროკრედიტ ბანკი"</v>
      </c>
      <c r="C1" s="551"/>
      <c r="D1" s="552"/>
      <c r="E1" s="552"/>
      <c r="F1" s="552"/>
      <c r="G1" s="552"/>
    </row>
    <row r="2" spans="1:8" ht="15.75">
      <c r="A2" s="11" t="s">
        <v>109</v>
      </c>
      <c r="B2" s="305">
        <f>'1. key ratios'!B2</f>
        <v>45016</v>
      </c>
      <c r="C2" s="551"/>
      <c r="D2" s="552"/>
      <c r="E2" s="552"/>
      <c r="F2" s="552"/>
      <c r="G2" s="552"/>
    </row>
    <row r="3" spans="1:8" ht="15.75">
      <c r="A3" s="11"/>
      <c r="B3" s="10"/>
      <c r="C3" s="551"/>
      <c r="D3" s="552"/>
      <c r="E3" s="552"/>
      <c r="F3" s="552"/>
      <c r="G3" s="552"/>
    </row>
    <row r="4" spans="1:8">
      <c r="A4" s="785" t="s">
        <v>25</v>
      </c>
      <c r="B4" s="781" t="s">
        <v>166</v>
      </c>
      <c r="C4" s="783" t="s">
        <v>114</v>
      </c>
      <c r="D4" s="783"/>
      <c r="E4" s="783"/>
      <c r="F4" s="783" t="s">
        <v>115</v>
      </c>
      <c r="G4" s="783"/>
      <c r="H4" s="784"/>
    </row>
    <row r="5" spans="1:8" ht="15.6" customHeight="1">
      <c r="A5" s="786"/>
      <c r="B5" s="782"/>
      <c r="C5" s="553" t="s">
        <v>26</v>
      </c>
      <c r="D5" s="553" t="s">
        <v>88</v>
      </c>
      <c r="E5" s="553" t="s">
        <v>66</v>
      </c>
      <c r="F5" s="553" t="s">
        <v>26</v>
      </c>
      <c r="G5" s="553" t="s">
        <v>88</v>
      </c>
      <c r="H5" s="553" t="s">
        <v>66</v>
      </c>
    </row>
    <row r="6" spans="1:8">
      <c r="A6" s="402">
        <v>1</v>
      </c>
      <c r="B6" s="383" t="s">
        <v>774</v>
      </c>
      <c r="C6" s="691">
        <v>16192443.450197777</v>
      </c>
      <c r="D6" s="691">
        <v>11898086.0418</v>
      </c>
      <c r="E6" s="547">
        <v>28090529.491997778</v>
      </c>
      <c r="F6" s="548">
        <v>14384891.610699998</v>
      </c>
      <c r="G6" s="548">
        <v>13435297.824899999</v>
      </c>
      <c r="H6" s="547">
        <v>27820189.435599998</v>
      </c>
    </row>
    <row r="7" spans="1:8">
      <c r="A7" s="402">
        <v>1.1000000000000001</v>
      </c>
      <c r="B7" s="384" t="s">
        <v>728</v>
      </c>
      <c r="C7" s="688">
        <v>0</v>
      </c>
      <c r="D7" s="688">
        <v>0</v>
      </c>
      <c r="E7" s="547">
        <v>0</v>
      </c>
      <c r="F7" s="548">
        <v>0</v>
      </c>
      <c r="G7" s="548">
        <v>0</v>
      </c>
      <c r="H7" s="547">
        <v>0</v>
      </c>
    </row>
    <row r="8" spans="1:8" ht="21">
      <c r="A8" s="402">
        <v>1.2</v>
      </c>
      <c r="B8" s="384" t="s">
        <v>775</v>
      </c>
      <c r="C8" s="688">
        <v>0</v>
      </c>
      <c r="D8" s="688">
        <v>0</v>
      </c>
      <c r="E8" s="547">
        <v>0</v>
      </c>
      <c r="F8" s="548">
        <v>0</v>
      </c>
      <c r="G8" s="548">
        <v>0</v>
      </c>
      <c r="H8" s="547">
        <v>0</v>
      </c>
    </row>
    <row r="9" spans="1:8" ht="21.6" customHeight="1">
      <c r="A9" s="402">
        <v>1.3</v>
      </c>
      <c r="B9" s="375" t="s">
        <v>776</v>
      </c>
      <c r="C9" s="688">
        <v>0</v>
      </c>
      <c r="D9" s="688">
        <v>0</v>
      </c>
      <c r="E9" s="547">
        <v>0</v>
      </c>
      <c r="F9" s="548">
        <v>0</v>
      </c>
      <c r="G9" s="548">
        <v>0</v>
      </c>
      <c r="H9" s="547">
        <v>0</v>
      </c>
    </row>
    <row r="10" spans="1:8">
      <c r="A10" s="402">
        <v>1.4</v>
      </c>
      <c r="B10" s="375" t="s">
        <v>732</v>
      </c>
      <c r="C10" s="688">
        <v>0</v>
      </c>
      <c r="D10" s="688">
        <v>0</v>
      </c>
      <c r="E10" s="547">
        <v>0</v>
      </c>
      <c r="F10" s="548">
        <v>0</v>
      </c>
      <c r="G10" s="548">
        <v>0</v>
      </c>
      <c r="H10" s="547">
        <v>0</v>
      </c>
    </row>
    <row r="11" spans="1:8">
      <c r="A11" s="402">
        <v>1.5</v>
      </c>
      <c r="B11" s="375" t="s">
        <v>735</v>
      </c>
      <c r="C11" s="688">
        <v>16192443.450197777</v>
      </c>
      <c r="D11" s="688">
        <v>11898086.0418</v>
      </c>
      <c r="E11" s="547">
        <v>28090529.491997778</v>
      </c>
      <c r="F11" s="548">
        <v>14384891.610699998</v>
      </c>
      <c r="G11" s="548">
        <v>13435297.824899999</v>
      </c>
      <c r="H11" s="547">
        <v>27820189.435599998</v>
      </c>
    </row>
    <row r="12" spans="1:8">
      <c r="A12" s="402">
        <v>1.6</v>
      </c>
      <c r="B12" s="376" t="s">
        <v>99</v>
      </c>
      <c r="C12" s="688">
        <v>0</v>
      </c>
      <c r="D12" s="688">
        <v>0</v>
      </c>
      <c r="E12" s="547">
        <v>0</v>
      </c>
      <c r="F12" s="548">
        <v>0</v>
      </c>
      <c r="G12" s="548">
        <v>0</v>
      </c>
      <c r="H12" s="547">
        <v>0</v>
      </c>
    </row>
    <row r="13" spans="1:8">
      <c r="A13" s="402">
        <v>2</v>
      </c>
      <c r="B13" s="385" t="s">
        <v>777</v>
      </c>
      <c r="C13" s="691">
        <v>-3863222.73</v>
      </c>
      <c r="D13" s="691">
        <v>-5555994.8299999991</v>
      </c>
      <c r="E13" s="547">
        <v>-9419217.5599999987</v>
      </c>
      <c r="F13" s="548">
        <v>-3109300.88</v>
      </c>
      <c r="G13" s="548">
        <v>-5847104.5499999998</v>
      </c>
      <c r="H13" s="547">
        <v>-8956405.4299999997</v>
      </c>
    </row>
    <row r="14" spans="1:8">
      <c r="A14" s="402">
        <v>2.1</v>
      </c>
      <c r="B14" s="375" t="s">
        <v>778</v>
      </c>
      <c r="C14" s="688">
        <v>0</v>
      </c>
      <c r="D14" s="688">
        <v>0</v>
      </c>
      <c r="E14" s="547">
        <v>0</v>
      </c>
      <c r="F14" s="548">
        <v>0</v>
      </c>
      <c r="G14" s="548">
        <v>0</v>
      </c>
      <c r="H14" s="547">
        <v>0</v>
      </c>
    </row>
    <row r="15" spans="1:8" ht="24.6" customHeight="1">
      <c r="A15" s="402">
        <v>2.2000000000000002</v>
      </c>
      <c r="B15" s="375" t="s">
        <v>779</v>
      </c>
      <c r="C15" s="688">
        <v>0</v>
      </c>
      <c r="D15" s="688">
        <v>0</v>
      </c>
      <c r="E15" s="547">
        <v>0</v>
      </c>
      <c r="F15" s="548">
        <v>0</v>
      </c>
      <c r="G15" s="548">
        <v>0</v>
      </c>
      <c r="H15" s="547">
        <v>0</v>
      </c>
    </row>
    <row r="16" spans="1:8" ht="20.45" customHeight="1">
      <c r="A16" s="402">
        <v>2.2999999999999998</v>
      </c>
      <c r="B16" s="375" t="s">
        <v>780</v>
      </c>
      <c r="C16" s="688">
        <v>-3863222.73</v>
      </c>
      <c r="D16" s="688">
        <v>-5555994.8299999991</v>
      </c>
      <c r="E16" s="547">
        <v>-9419217.5599999987</v>
      </c>
      <c r="F16" s="548">
        <v>-3109300.88</v>
      </c>
      <c r="G16" s="548">
        <v>-5847104.5499999998</v>
      </c>
      <c r="H16" s="547">
        <v>-8956405.4299999997</v>
      </c>
    </row>
    <row r="17" spans="1:8">
      <c r="A17" s="402">
        <v>2.4</v>
      </c>
      <c r="B17" s="375" t="s">
        <v>781</v>
      </c>
      <c r="C17" s="688">
        <v>0</v>
      </c>
      <c r="D17" s="688">
        <v>0</v>
      </c>
      <c r="E17" s="547">
        <v>0</v>
      </c>
      <c r="F17" s="548">
        <v>0</v>
      </c>
      <c r="G17" s="548">
        <v>0</v>
      </c>
      <c r="H17" s="547">
        <v>0</v>
      </c>
    </row>
    <row r="18" spans="1:8">
      <c r="A18" s="402">
        <v>3</v>
      </c>
      <c r="B18" s="385" t="s">
        <v>782</v>
      </c>
      <c r="C18" s="688">
        <v>0</v>
      </c>
      <c r="D18" s="688">
        <v>0</v>
      </c>
      <c r="E18" s="547">
        <v>0</v>
      </c>
      <c r="F18" s="548">
        <v>487039.96</v>
      </c>
      <c r="G18" s="548">
        <v>7647.15</v>
      </c>
      <c r="H18" s="547">
        <v>494687.11000000004</v>
      </c>
    </row>
    <row r="19" spans="1:8">
      <c r="A19" s="402">
        <v>4</v>
      </c>
      <c r="B19" s="385" t="s">
        <v>783</v>
      </c>
      <c r="C19" s="688">
        <v>2098310.406</v>
      </c>
      <c r="D19" s="688">
        <v>972167.63400000008</v>
      </c>
      <c r="E19" s="547">
        <v>3070478.04</v>
      </c>
      <c r="F19" s="548">
        <v>2149977.62</v>
      </c>
      <c r="G19" s="548">
        <v>1076889.4453</v>
      </c>
      <c r="H19" s="547">
        <v>3226867.0652999999</v>
      </c>
    </row>
    <row r="20" spans="1:8">
      <c r="A20" s="402">
        <v>5</v>
      </c>
      <c r="B20" s="385" t="s">
        <v>784</v>
      </c>
      <c r="C20" s="688">
        <v>-319091.04000000004</v>
      </c>
      <c r="D20" s="688">
        <v>-1952327.3</v>
      </c>
      <c r="E20" s="547">
        <v>-2271418.34</v>
      </c>
      <c r="F20" s="548">
        <v>-401506.39</v>
      </c>
      <c r="G20" s="548">
        <v>-2168244.6199999996</v>
      </c>
      <c r="H20" s="547">
        <v>-2569751.0099999998</v>
      </c>
    </row>
    <row r="21" spans="1:8" ht="38.450000000000003" customHeight="1">
      <c r="A21" s="402">
        <v>6</v>
      </c>
      <c r="B21" s="385" t="s">
        <v>785</v>
      </c>
      <c r="C21" s="688">
        <v>0</v>
      </c>
      <c r="D21" s="688">
        <v>0</v>
      </c>
      <c r="E21" s="547">
        <v>0</v>
      </c>
      <c r="F21" s="548">
        <v>0</v>
      </c>
      <c r="G21" s="548">
        <v>0</v>
      </c>
      <c r="H21" s="547">
        <v>0</v>
      </c>
    </row>
    <row r="22" spans="1:8" ht="27.6" customHeight="1">
      <c r="A22" s="402">
        <v>7</v>
      </c>
      <c r="B22" s="385" t="s">
        <v>786</v>
      </c>
      <c r="C22" s="688">
        <v>0</v>
      </c>
      <c r="D22" s="688">
        <v>0</v>
      </c>
      <c r="E22" s="547">
        <v>0</v>
      </c>
      <c r="F22" s="548">
        <v>0</v>
      </c>
      <c r="G22" s="548">
        <v>0</v>
      </c>
      <c r="H22" s="547">
        <v>0</v>
      </c>
    </row>
    <row r="23" spans="1:8" ht="36.950000000000003" customHeight="1">
      <c r="A23" s="402">
        <v>8</v>
      </c>
      <c r="B23" s="386" t="s">
        <v>787</v>
      </c>
      <c r="C23" s="688">
        <v>0</v>
      </c>
      <c r="D23" s="688">
        <v>0</v>
      </c>
      <c r="E23" s="547">
        <v>0</v>
      </c>
      <c r="F23" s="548">
        <v>0</v>
      </c>
      <c r="G23" s="548">
        <v>0</v>
      </c>
      <c r="H23" s="547">
        <v>0</v>
      </c>
    </row>
    <row r="24" spans="1:8" ht="34.5" customHeight="1">
      <c r="A24" s="402">
        <v>9</v>
      </c>
      <c r="B24" s="386" t="s">
        <v>788</v>
      </c>
      <c r="C24" s="688">
        <v>0</v>
      </c>
      <c r="D24" s="688">
        <v>0</v>
      </c>
      <c r="E24" s="547">
        <v>0</v>
      </c>
      <c r="F24" s="548">
        <v>0</v>
      </c>
      <c r="G24" s="548">
        <v>0</v>
      </c>
      <c r="H24" s="547">
        <v>0</v>
      </c>
    </row>
    <row r="25" spans="1:8">
      <c r="A25" s="402">
        <v>10</v>
      </c>
      <c r="B25" s="385" t="s">
        <v>789</v>
      </c>
      <c r="C25" s="688">
        <v>3621298.7500000009</v>
      </c>
      <c r="D25" s="688">
        <v>0</v>
      </c>
      <c r="E25" s="547">
        <v>3621298.7500000009</v>
      </c>
      <c r="F25" s="548">
        <v>2309052.870000001</v>
      </c>
      <c r="G25" s="548">
        <v>0</v>
      </c>
      <c r="H25" s="547">
        <v>2309052.870000001</v>
      </c>
    </row>
    <row r="26" spans="1:8" ht="27" customHeight="1">
      <c r="A26" s="402">
        <v>11</v>
      </c>
      <c r="B26" s="387" t="s">
        <v>790</v>
      </c>
      <c r="C26" s="691"/>
      <c r="D26" s="691"/>
      <c r="E26" s="547">
        <v>0</v>
      </c>
      <c r="F26" s="548"/>
      <c r="G26" s="548"/>
      <c r="H26" s="547">
        <v>0</v>
      </c>
    </row>
    <row r="27" spans="1:8">
      <c r="A27" s="402">
        <v>12</v>
      </c>
      <c r="B27" s="385" t="s">
        <v>791</v>
      </c>
      <c r="C27" s="688">
        <v>329383.82670999994</v>
      </c>
      <c r="D27" s="688">
        <v>92719.013290000003</v>
      </c>
      <c r="E27" s="547">
        <v>422102.83999999997</v>
      </c>
      <c r="F27" s="548">
        <v>377555.42709000013</v>
      </c>
      <c r="G27" s="548">
        <v>10.032909999999999</v>
      </c>
      <c r="H27" s="547">
        <v>377565.46000000014</v>
      </c>
    </row>
    <row r="28" spans="1:8">
      <c r="A28" s="402">
        <v>13</v>
      </c>
      <c r="B28" s="388" t="s">
        <v>792</v>
      </c>
      <c r="C28" s="688">
        <v>-239006.03</v>
      </c>
      <c r="D28" s="688"/>
      <c r="E28" s="547">
        <v>-239006.03</v>
      </c>
      <c r="F28" s="548">
        <v>-410931.64999999997</v>
      </c>
      <c r="G28" s="548"/>
      <c r="H28" s="547">
        <v>-410931.64999999997</v>
      </c>
    </row>
    <row r="29" spans="1:8">
      <c r="A29" s="402">
        <v>14</v>
      </c>
      <c r="B29" s="389" t="s">
        <v>793</v>
      </c>
      <c r="C29" s="691">
        <v>-9382335.2600999996</v>
      </c>
      <c r="D29" s="691">
        <v>-828921.34000000008</v>
      </c>
      <c r="E29" s="547">
        <v>-10211256.600099999</v>
      </c>
      <c r="F29" s="548">
        <v>-9652827.178199999</v>
      </c>
      <c r="G29" s="548">
        <v>-773475.83</v>
      </c>
      <c r="H29" s="547">
        <v>-10426303.008199999</v>
      </c>
    </row>
    <row r="30" spans="1:8">
      <c r="A30" s="402">
        <v>14.1</v>
      </c>
      <c r="B30" s="365" t="s">
        <v>794</v>
      </c>
      <c r="C30" s="688">
        <v>-4311390.2399999993</v>
      </c>
      <c r="D30" s="688">
        <v>0</v>
      </c>
      <c r="E30" s="547">
        <v>-4311390.2399999993</v>
      </c>
      <c r="F30" s="548">
        <v>-4753215.5699999994</v>
      </c>
      <c r="G30" s="548">
        <v>0</v>
      </c>
      <c r="H30" s="547">
        <v>-4753215.5699999994</v>
      </c>
    </row>
    <row r="31" spans="1:8">
      <c r="A31" s="402">
        <v>14.2</v>
      </c>
      <c r="B31" s="365" t="s">
        <v>795</v>
      </c>
      <c r="C31" s="688">
        <v>-5070945.0201000003</v>
      </c>
      <c r="D31" s="688">
        <v>-828921.34000000008</v>
      </c>
      <c r="E31" s="547">
        <v>-5899866.3601000002</v>
      </c>
      <c r="F31" s="548">
        <v>-4899611.6082000006</v>
      </c>
      <c r="G31" s="548">
        <v>-773475.83</v>
      </c>
      <c r="H31" s="547">
        <v>-5673087.4382000007</v>
      </c>
    </row>
    <row r="32" spans="1:8">
      <c r="A32" s="402">
        <v>15</v>
      </c>
      <c r="B32" s="390" t="s">
        <v>796</v>
      </c>
      <c r="C32" s="688">
        <v>-1132763.3599999999</v>
      </c>
      <c r="D32" s="688">
        <v>0</v>
      </c>
      <c r="E32" s="547">
        <v>-1132763.3599999999</v>
      </c>
      <c r="F32" s="548">
        <v>-1182743.3599999999</v>
      </c>
      <c r="G32" s="548">
        <v>0</v>
      </c>
      <c r="H32" s="547">
        <v>-1182743.3599999999</v>
      </c>
    </row>
    <row r="33" spans="1:8" ht="22.5" customHeight="1">
      <c r="A33" s="402">
        <v>16</v>
      </c>
      <c r="B33" s="361" t="s">
        <v>797</v>
      </c>
      <c r="C33" s="688">
        <v>233644.978</v>
      </c>
      <c r="D33" s="688">
        <v>0</v>
      </c>
      <c r="E33" s="547">
        <v>233644.978</v>
      </c>
      <c r="F33" s="548">
        <v>104726.5144</v>
      </c>
      <c r="G33" s="548">
        <v>0</v>
      </c>
      <c r="H33" s="547">
        <v>104726.5144</v>
      </c>
    </row>
    <row r="34" spans="1:8">
      <c r="A34" s="402">
        <v>17</v>
      </c>
      <c r="B34" s="385" t="s">
        <v>798</v>
      </c>
      <c r="C34" s="691">
        <v>140953.78999999998</v>
      </c>
      <c r="D34" s="691">
        <v>0</v>
      </c>
      <c r="E34" s="547">
        <v>140953.78999999998</v>
      </c>
      <c r="F34" s="548">
        <v>182324.9</v>
      </c>
      <c r="G34" s="548">
        <v>0</v>
      </c>
      <c r="H34" s="547">
        <v>182324.9</v>
      </c>
    </row>
    <row r="35" spans="1:8">
      <c r="A35" s="402">
        <v>17.100000000000001</v>
      </c>
      <c r="B35" s="391" t="s">
        <v>799</v>
      </c>
      <c r="C35" s="688">
        <v>19934.39</v>
      </c>
      <c r="D35" s="688">
        <v>0</v>
      </c>
      <c r="E35" s="547">
        <v>19934.39</v>
      </c>
      <c r="F35" s="548">
        <v>80150.97</v>
      </c>
      <c r="G35" s="548">
        <v>0</v>
      </c>
      <c r="H35" s="547">
        <v>80150.97</v>
      </c>
    </row>
    <row r="36" spans="1:8">
      <c r="A36" s="402">
        <v>17.2</v>
      </c>
      <c r="B36" s="365" t="s">
        <v>800</v>
      </c>
      <c r="C36" s="688">
        <v>121019.4</v>
      </c>
      <c r="D36" s="688">
        <v>0</v>
      </c>
      <c r="E36" s="547">
        <v>121019.4</v>
      </c>
      <c r="F36" s="548">
        <v>102173.93</v>
      </c>
      <c r="G36" s="548">
        <v>0</v>
      </c>
      <c r="H36" s="547">
        <v>102173.93</v>
      </c>
    </row>
    <row r="37" spans="1:8" ht="41.45" customHeight="1">
      <c r="A37" s="402">
        <v>18</v>
      </c>
      <c r="B37" s="392" t="s">
        <v>801</v>
      </c>
      <c r="C37" s="691">
        <v>2776865.1599999997</v>
      </c>
      <c r="D37" s="691">
        <v>0</v>
      </c>
      <c r="E37" s="547">
        <v>2776865.1599999997</v>
      </c>
      <c r="F37" s="548">
        <v>2824718.84</v>
      </c>
      <c r="G37" s="548">
        <v>0</v>
      </c>
      <c r="H37" s="547">
        <v>2824718.84</v>
      </c>
    </row>
    <row r="38" spans="1:8">
      <c r="A38" s="402">
        <v>18.100000000000001</v>
      </c>
      <c r="B38" s="375" t="s">
        <v>802</v>
      </c>
      <c r="C38" s="691"/>
      <c r="D38" s="691"/>
      <c r="E38" s="547">
        <v>0</v>
      </c>
      <c r="F38" s="548"/>
      <c r="G38" s="548"/>
      <c r="H38" s="547">
        <v>0</v>
      </c>
    </row>
    <row r="39" spans="1:8">
      <c r="A39" s="402">
        <v>18.2</v>
      </c>
      <c r="B39" s="375" t="s">
        <v>803</v>
      </c>
      <c r="C39" s="688">
        <v>2776865.1599999997</v>
      </c>
      <c r="D39" s="688">
        <v>0</v>
      </c>
      <c r="E39" s="547">
        <v>2776865.1599999997</v>
      </c>
      <c r="F39" s="548">
        <v>2824718.84</v>
      </c>
      <c r="G39" s="548">
        <v>0</v>
      </c>
      <c r="H39" s="547">
        <v>2824718.84</v>
      </c>
    </row>
    <row r="40" spans="1:8" ht="24.6" customHeight="1">
      <c r="A40" s="402">
        <v>19</v>
      </c>
      <c r="B40" s="392" t="s">
        <v>804</v>
      </c>
      <c r="C40" s="691"/>
      <c r="D40" s="691"/>
      <c r="E40" s="547">
        <v>0</v>
      </c>
      <c r="F40" s="548"/>
      <c r="G40" s="548"/>
      <c r="H40" s="547">
        <v>0</v>
      </c>
    </row>
    <row r="41" spans="1:8" ht="24.95" customHeight="1">
      <c r="A41" s="402">
        <v>20</v>
      </c>
      <c r="B41" s="392" t="s">
        <v>805</v>
      </c>
      <c r="C41" s="691"/>
      <c r="D41" s="691"/>
      <c r="E41" s="547">
        <v>0</v>
      </c>
      <c r="F41" s="548"/>
      <c r="G41" s="548"/>
      <c r="H41" s="547">
        <v>0</v>
      </c>
    </row>
    <row r="42" spans="1:8" ht="33" customHeight="1">
      <c r="A42" s="402">
        <v>21</v>
      </c>
      <c r="B42" s="393" t="s">
        <v>806</v>
      </c>
      <c r="C42" s="691"/>
      <c r="D42" s="691"/>
      <c r="E42" s="547">
        <v>0</v>
      </c>
      <c r="F42" s="548"/>
      <c r="G42" s="548"/>
      <c r="H42" s="547">
        <v>0</v>
      </c>
    </row>
    <row r="43" spans="1:8">
      <c r="A43" s="402">
        <v>22</v>
      </c>
      <c r="B43" s="394" t="s">
        <v>807</v>
      </c>
      <c r="C43" s="691">
        <v>10456481.940807775</v>
      </c>
      <c r="D43" s="691">
        <v>4625729.2190900017</v>
      </c>
      <c r="E43" s="547">
        <v>15082211.159897776</v>
      </c>
      <c r="F43" s="548">
        <v>8062978.2839900013</v>
      </c>
      <c r="G43" s="548">
        <v>5731019.453110001</v>
      </c>
      <c r="H43" s="547">
        <v>13793997.737100001</v>
      </c>
    </row>
    <row r="44" spans="1:8">
      <c r="A44" s="402">
        <v>23</v>
      </c>
      <c r="B44" s="394" t="s">
        <v>808</v>
      </c>
      <c r="C44" s="691">
        <v>2163906.3899999997</v>
      </c>
      <c r="D44" s="691"/>
      <c r="E44" s="547">
        <v>2163906.3899999997</v>
      </c>
      <c r="F44" s="548">
        <v>1613848.8800000001</v>
      </c>
      <c r="G44" s="548"/>
      <c r="H44" s="547">
        <v>1613848.8800000001</v>
      </c>
    </row>
    <row r="45" spans="1:8">
      <c r="A45" s="402">
        <v>24</v>
      </c>
      <c r="B45" s="394" t="s">
        <v>809</v>
      </c>
      <c r="C45" s="691">
        <v>8292575.550807775</v>
      </c>
      <c r="D45" s="691">
        <v>4625729.2190900017</v>
      </c>
      <c r="E45" s="547">
        <v>12918304.769897778</v>
      </c>
      <c r="F45" s="548">
        <v>6449129.4039900014</v>
      </c>
      <c r="G45" s="548">
        <v>5731019.453110001</v>
      </c>
      <c r="H45" s="547">
        <v>12180148.857100002</v>
      </c>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topLeftCell="A17" zoomScale="85" zoomScaleNormal="85" workbookViewId="0">
      <selection activeCell="B33" sqref="B33"/>
    </sheetView>
  </sheetViews>
  <sheetFormatPr defaultRowHeight="15"/>
  <cols>
    <col min="1" max="1" width="8.7109375" style="683"/>
    <col min="2" max="2" width="87.5703125" style="115" bestFit="1" customWidth="1"/>
    <col min="3" max="3" width="15" style="115" bestFit="1" customWidth="1"/>
    <col min="4" max="5" width="20" style="115" bestFit="1" customWidth="1"/>
    <col min="6" max="7" width="12.7109375" style="115" customWidth="1"/>
    <col min="8" max="8" width="13.85546875" style="115" bestFit="1" customWidth="1"/>
    <col min="9" max="16384" width="9.140625" style="115"/>
  </cols>
  <sheetData>
    <row r="1" spans="1:8">
      <c r="A1" s="674" t="s">
        <v>108</v>
      </c>
      <c r="B1" s="277" t="str">
        <f>Info!C2</f>
        <v>ს.ს "პროკრედიტ ბანკი"</v>
      </c>
      <c r="C1" s="10"/>
      <c r="D1" s="1"/>
      <c r="E1" s="1"/>
      <c r="F1" s="1"/>
      <c r="G1" s="1"/>
    </row>
    <row r="2" spans="1:8">
      <c r="A2" s="674" t="s">
        <v>109</v>
      </c>
      <c r="B2" s="305">
        <f>'1. key ratios'!B2</f>
        <v>45016</v>
      </c>
      <c r="C2" s="10"/>
      <c r="D2" s="1"/>
      <c r="E2" s="1"/>
      <c r="F2" s="1"/>
      <c r="G2" s="1"/>
    </row>
    <row r="3" spans="1:8" ht="15.75" thickBot="1">
      <c r="A3" s="674"/>
      <c r="B3" s="10"/>
      <c r="C3" s="10"/>
      <c r="D3" s="1"/>
      <c r="E3" s="1"/>
      <c r="F3" s="1"/>
      <c r="G3" s="1"/>
    </row>
    <row r="4" spans="1:8">
      <c r="A4" s="787" t="s">
        <v>25</v>
      </c>
      <c r="B4" s="788" t="s">
        <v>151</v>
      </c>
      <c r="C4" s="789" t="s">
        <v>114</v>
      </c>
      <c r="D4" s="789"/>
      <c r="E4" s="789"/>
      <c r="F4" s="789" t="s">
        <v>115</v>
      </c>
      <c r="G4" s="789"/>
      <c r="H4" s="790"/>
    </row>
    <row r="5" spans="1:8">
      <c r="A5" s="787"/>
      <c r="B5" s="788"/>
      <c r="C5" s="675" t="s">
        <v>26</v>
      </c>
      <c r="D5" s="675" t="s">
        <v>88</v>
      </c>
      <c r="E5" s="675" t="s">
        <v>66</v>
      </c>
      <c r="F5" s="675" t="s">
        <v>26</v>
      </c>
      <c r="G5" s="675" t="s">
        <v>88</v>
      </c>
      <c r="H5" s="676" t="s">
        <v>66</v>
      </c>
    </row>
    <row r="6" spans="1:8">
      <c r="A6" s="677">
        <v>1</v>
      </c>
      <c r="B6" s="396" t="s">
        <v>810</v>
      </c>
      <c r="C6" s="685">
        <v>0</v>
      </c>
      <c r="D6" s="685">
        <v>27817000</v>
      </c>
      <c r="E6" s="686">
        <v>27817000</v>
      </c>
      <c r="F6" s="685">
        <v>0</v>
      </c>
      <c r="G6" s="685">
        <v>34067000</v>
      </c>
      <c r="H6" s="686">
        <v>34067000</v>
      </c>
    </row>
    <row r="7" spans="1:8" ht="35.25" customHeight="1">
      <c r="A7" s="677">
        <v>2</v>
      </c>
      <c r="B7" s="396" t="s">
        <v>177</v>
      </c>
      <c r="C7" s="685">
        <v>48047858.25</v>
      </c>
      <c r="D7" s="685">
        <v>312500370.02500004</v>
      </c>
      <c r="E7" s="686">
        <v>360548228.27500004</v>
      </c>
      <c r="F7" s="685">
        <v>48047858.25</v>
      </c>
      <c r="G7" s="685">
        <v>499937469.27999997</v>
      </c>
      <c r="H7" s="686">
        <v>547985327.52999997</v>
      </c>
    </row>
    <row r="8" spans="1:8">
      <c r="A8" s="677">
        <v>3</v>
      </c>
      <c r="B8" s="396" t="s">
        <v>179</v>
      </c>
      <c r="C8" s="685">
        <v>196348871.91329998</v>
      </c>
      <c r="D8" s="685">
        <v>501652331.64464998</v>
      </c>
      <c r="E8" s="686">
        <v>698001203.55795002</v>
      </c>
      <c r="F8" s="685">
        <v>408552480.10000002</v>
      </c>
      <c r="G8" s="685">
        <v>729170621.72538304</v>
      </c>
      <c r="H8" s="686">
        <v>1137723101.8253832</v>
      </c>
    </row>
    <row r="9" spans="1:8">
      <c r="A9" s="677">
        <v>3.1</v>
      </c>
      <c r="B9" s="397" t="s">
        <v>811</v>
      </c>
      <c r="C9" s="678">
        <v>141055098.68329999</v>
      </c>
      <c r="D9" s="678">
        <v>315777948.18800002</v>
      </c>
      <c r="E9" s="679">
        <v>456833046.87129998</v>
      </c>
      <c r="F9" s="678">
        <v>347738827.56</v>
      </c>
      <c r="G9" s="678">
        <v>644893120.33510005</v>
      </c>
      <c r="H9" s="679">
        <v>992631947.89510012</v>
      </c>
    </row>
    <row r="10" spans="1:8">
      <c r="A10" s="677">
        <v>3.2</v>
      </c>
      <c r="B10" s="397" t="s">
        <v>812</v>
      </c>
      <c r="C10" s="678">
        <v>55293773.230000004</v>
      </c>
      <c r="D10" s="678">
        <v>185874383.45664996</v>
      </c>
      <c r="E10" s="679">
        <v>241168156.68664998</v>
      </c>
      <c r="F10" s="678">
        <v>60813652.539999992</v>
      </c>
      <c r="G10" s="678">
        <v>84277501.390283018</v>
      </c>
      <c r="H10" s="679">
        <v>145091153.93028301</v>
      </c>
    </row>
    <row r="11" spans="1:8">
      <c r="A11" s="677">
        <v>4</v>
      </c>
      <c r="B11" s="396" t="s">
        <v>178</v>
      </c>
      <c r="C11" s="685">
        <v>7655000</v>
      </c>
      <c r="D11" s="685">
        <v>0</v>
      </c>
      <c r="E11" s="686">
        <v>7655000</v>
      </c>
      <c r="F11" s="685">
        <v>9836000</v>
      </c>
      <c r="G11" s="685">
        <v>0</v>
      </c>
      <c r="H11" s="686">
        <v>9836000</v>
      </c>
    </row>
    <row r="12" spans="1:8">
      <c r="A12" s="677">
        <v>4.0999999999999996</v>
      </c>
      <c r="B12" s="397" t="s">
        <v>813</v>
      </c>
      <c r="C12" s="678">
        <v>7655000</v>
      </c>
      <c r="D12" s="678">
        <v>0</v>
      </c>
      <c r="E12" s="679">
        <v>7655000</v>
      </c>
      <c r="F12" s="678">
        <v>9836000</v>
      </c>
      <c r="G12" s="678">
        <v>0</v>
      </c>
      <c r="H12" s="679">
        <v>9836000</v>
      </c>
    </row>
    <row r="13" spans="1:8">
      <c r="A13" s="677">
        <v>4.2</v>
      </c>
      <c r="B13" s="397" t="s">
        <v>814</v>
      </c>
      <c r="C13" s="678">
        <v>0</v>
      </c>
      <c r="D13" s="678">
        <v>0</v>
      </c>
      <c r="E13" s="679">
        <v>0</v>
      </c>
      <c r="F13" s="678">
        <v>0</v>
      </c>
      <c r="G13" s="678">
        <v>0</v>
      </c>
      <c r="H13" s="679">
        <v>0</v>
      </c>
    </row>
    <row r="14" spans="1:8">
      <c r="A14" s="677">
        <v>5</v>
      </c>
      <c r="B14" s="398" t="s">
        <v>815</v>
      </c>
      <c r="C14" s="680">
        <v>356665405.68309993</v>
      </c>
      <c r="D14" s="680">
        <v>1177456173.5379999</v>
      </c>
      <c r="E14" s="681">
        <v>1534121579.2210999</v>
      </c>
      <c r="F14" s="680">
        <v>381249340.26567292</v>
      </c>
      <c r="G14" s="680">
        <v>995429615.40890014</v>
      </c>
      <c r="H14" s="681">
        <v>1376678955.6745729</v>
      </c>
    </row>
    <row r="15" spans="1:8">
      <c r="A15" s="677">
        <v>5.0999999999999996</v>
      </c>
      <c r="B15" s="682" t="s">
        <v>816</v>
      </c>
      <c r="C15" s="678">
        <v>5858268.9706000015</v>
      </c>
      <c r="D15" s="678">
        <v>4903510.3880000003</v>
      </c>
      <c r="E15" s="679">
        <v>10761779.358600002</v>
      </c>
      <c r="F15" s="678">
        <v>9414301.2699999996</v>
      </c>
      <c r="G15" s="678">
        <v>1894951.91</v>
      </c>
      <c r="H15" s="679">
        <v>11309253.18</v>
      </c>
    </row>
    <row r="16" spans="1:8">
      <c r="A16" s="677">
        <v>5.2</v>
      </c>
      <c r="B16" s="682" t="s">
        <v>817</v>
      </c>
      <c r="C16" s="678">
        <v>0</v>
      </c>
      <c r="D16" s="678">
        <v>0</v>
      </c>
      <c r="E16" s="679">
        <v>0</v>
      </c>
      <c r="F16" s="678">
        <v>0</v>
      </c>
      <c r="G16" s="678">
        <v>0</v>
      </c>
      <c r="H16" s="679">
        <v>0</v>
      </c>
    </row>
    <row r="17" spans="1:8">
      <c r="A17" s="677">
        <v>5.3</v>
      </c>
      <c r="B17" s="682" t="s">
        <v>818</v>
      </c>
      <c r="C17" s="678">
        <v>306286718.05609995</v>
      </c>
      <c r="D17" s="678">
        <v>1088375358.108</v>
      </c>
      <c r="E17" s="679">
        <v>1394662076.1640999</v>
      </c>
      <c r="F17" s="678">
        <v>323054999.79567301</v>
      </c>
      <c r="G17" s="678">
        <v>942405918.53460014</v>
      </c>
      <c r="H17" s="679">
        <v>1265460918.3302732</v>
      </c>
    </row>
    <row r="18" spans="1:8">
      <c r="A18" s="677" t="s">
        <v>180</v>
      </c>
      <c r="B18" s="399" t="s">
        <v>819</v>
      </c>
      <c r="C18" s="678">
        <v>91746011.848100007</v>
      </c>
      <c r="D18" s="678">
        <v>265292546.52649999</v>
      </c>
      <c r="E18" s="679">
        <v>357038558.37459999</v>
      </c>
      <c r="F18" s="678">
        <v>86432723.75</v>
      </c>
      <c r="G18" s="678">
        <v>200613218.62079999</v>
      </c>
      <c r="H18" s="679">
        <v>287045942.37080002</v>
      </c>
    </row>
    <row r="19" spans="1:8">
      <c r="A19" s="677" t="s">
        <v>181</v>
      </c>
      <c r="B19" s="399" t="s">
        <v>820</v>
      </c>
      <c r="C19" s="678">
        <v>128576636.3497</v>
      </c>
      <c r="D19" s="678">
        <v>630836454.81599998</v>
      </c>
      <c r="E19" s="679">
        <v>759413091.16569996</v>
      </c>
      <c r="F19" s="678">
        <v>63474738.824391</v>
      </c>
      <c r="G19" s="678">
        <v>466097161.31910002</v>
      </c>
      <c r="H19" s="679">
        <v>529571900.14349103</v>
      </c>
    </row>
    <row r="20" spans="1:8">
      <c r="A20" s="677" t="s">
        <v>182</v>
      </c>
      <c r="B20" s="399" t="s">
        <v>821</v>
      </c>
      <c r="C20" s="678"/>
      <c r="D20" s="678"/>
      <c r="E20" s="679">
        <v>0</v>
      </c>
      <c r="F20" s="678"/>
      <c r="G20" s="678"/>
      <c r="H20" s="679">
        <v>0</v>
      </c>
    </row>
    <row r="21" spans="1:8">
      <c r="A21" s="677" t="s">
        <v>183</v>
      </c>
      <c r="B21" s="399" t="s">
        <v>822</v>
      </c>
      <c r="C21" s="678">
        <v>84984419.666999996</v>
      </c>
      <c r="D21" s="678">
        <v>186352548.22</v>
      </c>
      <c r="E21" s="679">
        <v>271336967.88699996</v>
      </c>
      <c r="F21" s="678">
        <v>70820873.521282002</v>
      </c>
      <c r="G21" s="678">
        <v>100727532.7008</v>
      </c>
      <c r="H21" s="679">
        <v>171548406.22208202</v>
      </c>
    </row>
    <row r="22" spans="1:8">
      <c r="A22" s="677" t="s">
        <v>184</v>
      </c>
      <c r="B22" s="399" t="s">
        <v>539</v>
      </c>
      <c r="C22" s="678">
        <v>979650.19129999995</v>
      </c>
      <c r="D22" s="678">
        <v>5893808.5455</v>
      </c>
      <c r="E22" s="679">
        <v>6873458.7368000001</v>
      </c>
      <c r="F22" s="678">
        <v>102326663.7</v>
      </c>
      <c r="G22" s="678">
        <v>174968005.89390001</v>
      </c>
      <c r="H22" s="679">
        <v>277294669.59390002</v>
      </c>
    </row>
    <row r="23" spans="1:8">
      <c r="A23" s="677">
        <v>5.4</v>
      </c>
      <c r="B23" s="682" t="s">
        <v>823</v>
      </c>
      <c r="C23" s="678">
        <v>23290740.6195</v>
      </c>
      <c r="D23" s="678">
        <v>63347727.101599999</v>
      </c>
      <c r="E23" s="679">
        <v>86638467.721100003</v>
      </c>
      <c r="F23" s="678">
        <v>44169462.270000003</v>
      </c>
      <c r="G23" s="678">
        <v>45590959.008100003</v>
      </c>
      <c r="H23" s="679">
        <v>89760421.278100014</v>
      </c>
    </row>
    <row r="24" spans="1:8">
      <c r="A24" s="677">
        <v>5.5</v>
      </c>
      <c r="B24" s="682" t="s">
        <v>824</v>
      </c>
      <c r="C24" s="678">
        <v>18049975.4923</v>
      </c>
      <c r="D24" s="678">
        <v>18785224.9067</v>
      </c>
      <c r="E24" s="679">
        <v>36835200.399000004</v>
      </c>
      <c r="F24" s="678">
        <v>4610576.9000000004</v>
      </c>
      <c r="G24" s="678">
        <v>4615338.2929999996</v>
      </c>
      <c r="H24" s="679">
        <v>9225915.193</v>
      </c>
    </row>
    <row r="25" spans="1:8">
      <c r="A25" s="677">
        <v>5.6</v>
      </c>
      <c r="B25" s="682" t="s">
        <v>825</v>
      </c>
      <c r="C25" s="678">
        <v>0</v>
      </c>
      <c r="D25" s="678">
        <v>856080.74399999995</v>
      </c>
      <c r="E25" s="679">
        <v>856080.74399999995</v>
      </c>
      <c r="F25" s="678">
        <v>0</v>
      </c>
      <c r="G25" s="678">
        <v>922447.57</v>
      </c>
      <c r="H25" s="679">
        <v>922447.57</v>
      </c>
    </row>
    <row r="26" spans="1:8">
      <c r="A26" s="677">
        <v>5.7</v>
      </c>
      <c r="B26" s="682" t="s">
        <v>539</v>
      </c>
      <c r="C26" s="678">
        <v>3179702.5446000001</v>
      </c>
      <c r="D26" s="678">
        <v>1188272.2897000001</v>
      </c>
      <c r="E26" s="679">
        <v>4367974.8343000002</v>
      </c>
      <c r="F26" s="678">
        <v>0.03</v>
      </c>
      <c r="G26" s="678">
        <v>9.3200000000000005E-2</v>
      </c>
      <c r="H26" s="679">
        <v>0.1232</v>
      </c>
    </row>
    <row r="27" spans="1:8">
      <c r="A27" s="677">
        <v>6</v>
      </c>
      <c r="B27" s="398" t="s">
        <v>826</v>
      </c>
      <c r="C27" s="685">
        <v>33601630.670000002</v>
      </c>
      <c r="D27" s="685">
        <v>40593165.882204011</v>
      </c>
      <c r="E27" s="686">
        <v>74194796.552204013</v>
      </c>
      <c r="F27" s="685">
        <v>22623144.710000001</v>
      </c>
      <c r="G27" s="685">
        <v>47846678.621716</v>
      </c>
      <c r="H27" s="686">
        <v>70469823.331716001</v>
      </c>
    </row>
    <row r="28" spans="1:8">
      <c r="A28" s="677">
        <v>7</v>
      </c>
      <c r="B28" s="398" t="s">
        <v>827</v>
      </c>
      <c r="C28" s="685">
        <v>49255233.450000003</v>
      </c>
      <c r="D28" s="685">
        <v>12608311.467407003</v>
      </c>
      <c r="E28" s="686">
        <v>61863544.917407006</v>
      </c>
      <c r="F28" s="685">
        <v>57011604.700000003</v>
      </c>
      <c r="G28" s="685">
        <v>18997368.122236997</v>
      </c>
      <c r="H28" s="686">
        <v>76008972.822237</v>
      </c>
    </row>
    <row r="29" spans="1:8">
      <c r="A29" s="677">
        <v>8</v>
      </c>
      <c r="B29" s="398" t="s">
        <v>828</v>
      </c>
      <c r="C29" s="685">
        <v>0</v>
      </c>
      <c r="D29" s="685">
        <v>492807.08467999997</v>
      </c>
      <c r="E29" s="686">
        <v>492807.08467999997</v>
      </c>
      <c r="F29" s="685">
        <v>0</v>
      </c>
      <c r="G29" s="685">
        <v>383522.9656</v>
      </c>
      <c r="H29" s="686">
        <v>383522.9656</v>
      </c>
    </row>
    <row r="30" spans="1:8">
      <c r="A30" s="677">
        <v>9</v>
      </c>
      <c r="B30" s="396" t="s">
        <v>185</v>
      </c>
      <c r="C30" s="685">
        <v>1022900</v>
      </c>
      <c r="D30" s="685">
        <v>3862828.3085179999</v>
      </c>
      <c r="E30" s="686">
        <v>4885728.3085179999</v>
      </c>
      <c r="F30" s="685">
        <v>0</v>
      </c>
      <c r="G30" s="685">
        <v>61336193.950879999</v>
      </c>
      <c r="H30" s="686">
        <v>61336193.950879999</v>
      </c>
    </row>
    <row r="31" spans="1:8" ht="25.5">
      <c r="A31" s="677">
        <v>9.1</v>
      </c>
      <c r="B31" s="397" t="s">
        <v>829</v>
      </c>
      <c r="C31" s="678">
        <v>0</v>
      </c>
      <c r="D31" s="678">
        <v>2443276.9297549999</v>
      </c>
      <c r="E31" s="679">
        <v>2443276.9297549999</v>
      </c>
      <c r="F31" s="678">
        <v>0</v>
      </c>
      <c r="G31" s="678">
        <v>30688000</v>
      </c>
      <c r="H31" s="679">
        <v>30688000</v>
      </c>
    </row>
    <row r="32" spans="1:8" ht="25.5">
      <c r="A32" s="677">
        <v>9.1999999999999993</v>
      </c>
      <c r="B32" s="397" t="s">
        <v>830</v>
      </c>
      <c r="C32" s="678">
        <v>1022900</v>
      </c>
      <c r="D32" s="678">
        <v>1419551.378763</v>
      </c>
      <c r="E32" s="679">
        <v>2442451.378763</v>
      </c>
      <c r="F32" s="678">
        <v>0</v>
      </c>
      <c r="G32" s="678">
        <v>30648193.950879999</v>
      </c>
      <c r="H32" s="679">
        <v>30648193.950879999</v>
      </c>
    </row>
    <row r="33" spans="1:8">
      <c r="A33" s="677">
        <v>9.3000000000000007</v>
      </c>
      <c r="B33" s="397" t="s">
        <v>831</v>
      </c>
      <c r="C33" s="678"/>
      <c r="D33" s="678"/>
      <c r="E33" s="679">
        <v>0</v>
      </c>
      <c r="F33" s="678"/>
      <c r="G33" s="678"/>
      <c r="H33" s="679">
        <v>0</v>
      </c>
    </row>
    <row r="34" spans="1:8">
      <c r="A34" s="677">
        <v>9.4</v>
      </c>
      <c r="B34" s="397" t="s">
        <v>832</v>
      </c>
      <c r="C34" s="678"/>
      <c r="D34" s="678"/>
      <c r="E34" s="679">
        <v>0</v>
      </c>
      <c r="F34" s="678"/>
      <c r="G34" s="678"/>
      <c r="H34" s="679">
        <v>0</v>
      </c>
    </row>
    <row r="35" spans="1:8">
      <c r="A35" s="677">
        <v>9.5</v>
      </c>
      <c r="B35" s="397" t="s">
        <v>833</v>
      </c>
      <c r="C35" s="678"/>
      <c r="D35" s="678"/>
      <c r="E35" s="679">
        <v>0</v>
      </c>
      <c r="F35" s="678"/>
      <c r="G35" s="678"/>
      <c r="H35" s="679">
        <v>0</v>
      </c>
    </row>
    <row r="36" spans="1:8" ht="25.5">
      <c r="A36" s="677">
        <v>9.6</v>
      </c>
      <c r="B36" s="397" t="s">
        <v>834</v>
      </c>
      <c r="C36" s="678"/>
      <c r="D36" s="678"/>
      <c r="E36" s="679">
        <v>0</v>
      </c>
      <c r="F36" s="678"/>
      <c r="G36" s="678"/>
      <c r="H36" s="679">
        <v>0</v>
      </c>
    </row>
    <row r="37" spans="1:8" ht="25.5">
      <c r="A37" s="677">
        <v>9.6999999999999993</v>
      </c>
      <c r="B37" s="397" t="s">
        <v>835</v>
      </c>
      <c r="C37" s="678"/>
      <c r="D37" s="678"/>
      <c r="E37" s="679">
        <v>0</v>
      </c>
      <c r="F37" s="678"/>
      <c r="G37" s="678"/>
      <c r="H37" s="679">
        <v>0</v>
      </c>
    </row>
    <row r="38" spans="1:8">
      <c r="A38" s="677">
        <v>10</v>
      </c>
      <c r="B38" s="398" t="s">
        <v>836</v>
      </c>
      <c r="C38" s="685">
        <v>7797715.7199999988</v>
      </c>
      <c r="D38" s="685">
        <v>13996910.581350999</v>
      </c>
      <c r="E38" s="686">
        <v>21794626.301350996</v>
      </c>
      <c r="F38" s="685">
        <v>6827064.8199999966</v>
      </c>
      <c r="G38" s="685">
        <v>32773080.620902032</v>
      </c>
      <c r="H38" s="686">
        <v>39600145.440902025</v>
      </c>
    </row>
    <row r="39" spans="1:8">
      <c r="A39" s="677">
        <v>10.1</v>
      </c>
      <c r="B39" s="397" t="s">
        <v>837</v>
      </c>
      <c r="C39" s="692">
        <v>1082398.99</v>
      </c>
      <c r="D39" s="692">
        <v>167568.39929999999</v>
      </c>
      <c r="E39" s="679">
        <v>1249967.3892999999</v>
      </c>
      <c r="F39" s="692">
        <v>6265.83</v>
      </c>
      <c r="G39" s="692">
        <v>0</v>
      </c>
      <c r="H39" s="679">
        <v>6265.83</v>
      </c>
    </row>
    <row r="40" spans="1:8" ht="25.5">
      <c r="A40" s="677">
        <v>10.199999999999999</v>
      </c>
      <c r="B40" s="397" t="s">
        <v>838</v>
      </c>
      <c r="C40" s="692">
        <v>260653.74</v>
      </c>
      <c r="D40" s="692">
        <v>81860.907299999992</v>
      </c>
      <c r="E40" s="679">
        <v>342514.64729999995</v>
      </c>
      <c r="F40" s="692">
        <v>68193.550000000017</v>
      </c>
      <c r="G40" s="692">
        <v>661935.98977223923</v>
      </c>
      <c r="H40" s="679">
        <v>730129.53977223928</v>
      </c>
    </row>
    <row r="41" spans="1:8" ht="25.5">
      <c r="A41" s="677">
        <v>10.3</v>
      </c>
      <c r="B41" s="397" t="s">
        <v>839</v>
      </c>
      <c r="C41" s="692">
        <v>6213207.8999999994</v>
      </c>
      <c r="D41" s="692">
        <v>13354961.533499999</v>
      </c>
      <c r="E41" s="679">
        <v>19568169.433499999</v>
      </c>
      <c r="F41" s="692">
        <v>4473807.7399999937</v>
      </c>
      <c r="G41" s="692">
        <v>23324437.726129793</v>
      </c>
      <c r="H41" s="679">
        <v>27798245.466129787</v>
      </c>
    </row>
    <row r="42" spans="1:8" ht="25.5">
      <c r="A42" s="677">
        <v>10.4</v>
      </c>
      <c r="B42" s="397" t="s">
        <v>840</v>
      </c>
      <c r="C42" s="692">
        <v>241455.09</v>
      </c>
      <c r="D42" s="692">
        <v>392519.74125100003</v>
      </c>
      <c r="E42" s="679">
        <v>633974.83125100005</v>
      </c>
      <c r="F42" s="692">
        <v>2278797.700000003</v>
      </c>
      <c r="G42" s="692">
        <v>8786706.9049999993</v>
      </c>
      <c r="H42" s="679">
        <v>11065504.605000002</v>
      </c>
    </row>
    <row r="43" spans="1:8">
      <c r="A43" s="677">
        <v>11</v>
      </c>
      <c r="B43" s="400" t="s">
        <v>186</v>
      </c>
      <c r="C43" s="678"/>
      <c r="D43" s="678"/>
      <c r="E43" s="679">
        <v>0</v>
      </c>
      <c r="F43" s="678"/>
      <c r="G43" s="678"/>
      <c r="H43" s="679">
        <v>0</v>
      </c>
    </row>
    <row r="44" spans="1:8">
      <c r="C44" s="684"/>
      <c r="D44" s="684"/>
      <c r="E44" s="684"/>
      <c r="F44" s="684"/>
      <c r="G44" s="684"/>
      <c r="H44" s="684"/>
    </row>
    <row r="45" spans="1:8">
      <c r="C45" s="684"/>
      <c r="D45" s="684"/>
      <c r="E45" s="684"/>
      <c r="F45" s="684"/>
      <c r="G45" s="684"/>
      <c r="H45" s="684"/>
    </row>
    <row r="46" spans="1:8">
      <c r="C46" s="684"/>
      <c r="D46" s="684"/>
      <c r="E46" s="684"/>
      <c r="F46" s="684"/>
      <c r="G46" s="684"/>
      <c r="H46" s="684"/>
    </row>
    <row r="47" spans="1:8">
      <c r="C47" s="684"/>
      <c r="D47" s="684"/>
      <c r="E47" s="684"/>
      <c r="F47" s="684"/>
      <c r="G47" s="684"/>
      <c r="H47" s="684"/>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Normal="100" workbookViewId="0">
      <pane xSplit="1" ySplit="4" topLeftCell="B5" activePane="bottomRight" state="frozen"/>
      <selection activeCell="C29" sqref="C29"/>
      <selection pane="topRight" activeCell="C29" sqref="C29"/>
      <selection pane="bottomLeft" activeCell="C29" sqref="C29"/>
      <selection pane="bottomRight" activeCell="C7" sqref="C7:G12"/>
    </sheetView>
  </sheetViews>
  <sheetFormatPr defaultColWidth="9.140625" defaultRowHeight="12.75"/>
  <cols>
    <col min="1" max="1" width="9.5703125" style="1" bestFit="1" customWidth="1"/>
    <col min="2" max="2" width="93.5703125" style="1" customWidth="1"/>
    <col min="3" max="4" width="10.85546875" style="1" bestFit="1" customWidth="1"/>
    <col min="5" max="7" width="10.85546875" style="6" bestFit="1" customWidth="1"/>
    <col min="8" max="11" width="9.7109375" style="6" customWidth="1"/>
    <col min="12" max="16384" width="9.140625" style="6"/>
  </cols>
  <sheetData>
    <row r="1" spans="1:7" ht="15">
      <c r="A1" s="11" t="s">
        <v>108</v>
      </c>
      <c r="B1" s="10" t="str">
        <f>Info!C2</f>
        <v>ს.ს "პროკრედიტ ბანკი"</v>
      </c>
      <c r="C1" s="10"/>
    </row>
    <row r="2" spans="1:7" ht="15">
      <c r="A2" s="11" t="s">
        <v>109</v>
      </c>
      <c r="B2" s="305">
        <f>'1. key ratios'!B2</f>
        <v>45016</v>
      </c>
      <c r="C2" s="10"/>
    </row>
    <row r="3" spans="1:7" ht="15">
      <c r="A3" s="11"/>
      <c r="B3" s="10"/>
      <c r="C3" s="10"/>
    </row>
    <row r="4" spans="1:7" ht="15" customHeight="1" thickBot="1">
      <c r="A4" s="142" t="s">
        <v>253</v>
      </c>
      <c r="B4" s="143" t="s">
        <v>107</v>
      </c>
      <c r="C4" s="144" t="s">
        <v>87</v>
      </c>
    </row>
    <row r="5" spans="1:7" ht="15" customHeight="1">
      <c r="A5" s="140" t="s">
        <v>25</v>
      </c>
      <c r="B5" s="141"/>
      <c r="C5" s="296" t="str">
        <f>INT((MONTH($B$2))/3)&amp;"Q"&amp;"-"&amp;YEAR($B$2)</f>
        <v>1Q-2023</v>
      </c>
      <c r="D5" s="296" t="str">
        <f>IF(INT(MONTH($B$2))=3, "4"&amp;"Q"&amp;"-"&amp;YEAR($B$2)-1, IF(INT(MONTH($B$2))=6, "1"&amp;"Q"&amp;"-"&amp;YEAR($B$2), IF(INT(MONTH($B$2))=9, "2"&amp;"Q"&amp;"-"&amp;YEAR($B$2),IF(INT(MONTH($B$2))=12, "3"&amp;"Q"&amp;"-"&amp;YEAR($B$2), 0))))</f>
        <v>4Q-2022</v>
      </c>
      <c r="E5" s="296" t="str">
        <f>IF(INT(MONTH($B$2))=3, "3"&amp;"Q"&amp;"-"&amp;YEAR($B$2)-1, IF(INT(MONTH($B$2))=6, "4"&amp;"Q"&amp;"-"&amp;YEAR($B$2)-1, IF(INT(MONTH($B$2))=9, "1"&amp;"Q"&amp;"-"&amp;YEAR($B$2),IF(INT(MONTH($B$2))=12, "2"&amp;"Q"&amp;"-"&amp;YEAR($B$2), 0))))</f>
        <v>3Q-2022</v>
      </c>
      <c r="F5" s="296" t="str">
        <f>IF(INT(MONTH($B$2))=3, "2"&amp;"Q"&amp;"-"&amp;YEAR($B$2)-1, IF(INT(MONTH($B$2))=6, "3"&amp;"Q"&amp;"-"&amp;YEAR($B$2)-1, IF(INT(MONTH($B$2))=9, "4"&amp;"Q"&amp;"-"&amp;YEAR($B$2)-1,IF(INT(MONTH($B$2))=12, "1"&amp;"Q"&amp;"-"&amp;YEAR($B$2), 0))))</f>
        <v>2Q-2022</v>
      </c>
      <c r="G5" s="296" t="str">
        <f>IF(INT(MONTH($B$2))=3, "1"&amp;"Q"&amp;"-"&amp;YEAR($B$2)-1, IF(INT(MONTH($B$2))=6, "2"&amp;"Q"&amp;"-"&amp;YEAR($B$2)-1, IF(INT(MONTH($B$2))=9, "3"&amp;"Q"&amp;"-"&amp;YEAR($B$2)-1,IF(INT(MONTH($B$2))=12, "4"&amp;"Q"&amp;"-"&amp;YEAR($B$2)-1, 0))))</f>
        <v>1Q-2022</v>
      </c>
    </row>
    <row r="6" spans="1:7" ht="15" customHeight="1">
      <c r="A6" s="234">
        <v>1</v>
      </c>
      <c r="B6" s="283" t="s">
        <v>112</v>
      </c>
      <c r="C6" s="235">
        <f>C7+C9+C10</f>
        <v>1100963155.4354708</v>
      </c>
      <c r="D6" s="285">
        <f>D7+D9+D10</f>
        <v>1195416069.5925508</v>
      </c>
      <c r="E6" s="236">
        <f>E7+E9+E10</f>
        <v>1224586647.0636373</v>
      </c>
      <c r="F6" s="235">
        <f>F7+F9+F10</f>
        <v>1277260004.2146199</v>
      </c>
      <c r="G6" s="286">
        <f>G7+G9+G10</f>
        <v>1333458718.1672649</v>
      </c>
    </row>
    <row r="7" spans="1:7" ht="15" customHeight="1">
      <c r="A7" s="234">
        <v>1.1000000000000001</v>
      </c>
      <c r="B7" s="237" t="s">
        <v>435</v>
      </c>
      <c r="C7" s="693">
        <v>1031067324.5400409</v>
      </c>
      <c r="D7" s="693">
        <v>1123137359.9780507</v>
      </c>
      <c r="E7" s="693">
        <v>1154766202.3146472</v>
      </c>
      <c r="F7" s="693">
        <v>1201084570.6227999</v>
      </c>
      <c r="G7" s="693">
        <v>1253653450.4744949</v>
      </c>
    </row>
    <row r="8" spans="1:7" ht="25.5">
      <c r="A8" s="234" t="s">
        <v>157</v>
      </c>
      <c r="B8" s="238" t="s">
        <v>250</v>
      </c>
      <c r="C8" s="693"/>
      <c r="D8" s="693"/>
      <c r="E8" s="693"/>
      <c r="F8" s="693"/>
      <c r="G8" s="693"/>
    </row>
    <row r="9" spans="1:7" ht="15" customHeight="1">
      <c r="A9" s="234">
        <v>1.2</v>
      </c>
      <c r="B9" s="237" t="s">
        <v>21</v>
      </c>
      <c r="C9" s="693">
        <v>69895830.895429999</v>
      </c>
      <c r="D9" s="693">
        <v>72278709.614500001</v>
      </c>
      <c r="E9" s="693">
        <v>69707236.748989999</v>
      </c>
      <c r="F9" s="693">
        <v>75983856.431820005</v>
      </c>
      <c r="G9" s="693">
        <v>79682515.692770004</v>
      </c>
    </row>
    <row r="10" spans="1:7" ht="15" customHeight="1">
      <c r="A10" s="234">
        <v>1.3</v>
      </c>
      <c r="B10" s="284" t="s">
        <v>74</v>
      </c>
      <c r="C10" s="693">
        <v>0</v>
      </c>
      <c r="D10" s="693">
        <v>0</v>
      </c>
      <c r="E10" s="693">
        <v>113208</v>
      </c>
      <c r="F10" s="693">
        <v>191577.16000000003</v>
      </c>
      <c r="G10" s="693">
        <v>122752</v>
      </c>
    </row>
    <row r="11" spans="1:7" ht="15" customHeight="1">
      <c r="A11" s="234">
        <v>2</v>
      </c>
      <c r="B11" s="283" t="s">
        <v>113</v>
      </c>
      <c r="C11" s="693">
        <v>0</v>
      </c>
      <c r="D11" s="693">
        <v>0</v>
      </c>
      <c r="E11" s="693">
        <v>9486425.9598137029</v>
      </c>
      <c r="F11" s="693">
        <v>5154575.1374928644</v>
      </c>
      <c r="G11" s="693">
        <v>14647089.869515873</v>
      </c>
    </row>
    <row r="12" spans="1:7" ht="15" customHeight="1">
      <c r="A12" s="234">
        <v>3</v>
      </c>
      <c r="B12" s="283" t="s">
        <v>111</v>
      </c>
      <c r="C12" s="693">
        <v>162094259.38124993</v>
      </c>
      <c r="D12" s="693">
        <v>162094259.38124993</v>
      </c>
      <c r="E12" s="693">
        <v>142681130.26249999</v>
      </c>
      <c r="F12" s="693">
        <v>142681130.26249999</v>
      </c>
      <c r="G12" s="693">
        <v>136348544.76470584</v>
      </c>
    </row>
    <row r="13" spans="1:7" ht="15" customHeight="1" thickBot="1">
      <c r="A13" s="74">
        <v>4</v>
      </c>
      <c r="B13" s="289" t="s">
        <v>158</v>
      </c>
      <c r="C13" s="153">
        <f>C6+C11+C12</f>
        <v>1263057414.8167207</v>
      </c>
      <c r="D13" s="287">
        <f>D6+D11+D12</f>
        <v>1357510328.9738007</v>
      </c>
      <c r="E13" s="154">
        <f>E6+E11+E12</f>
        <v>1376754203.2859509</v>
      </c>
      <c r="F13" s="153">
        <f>F6+F11+F12</f>
        <v>1425095709.6146128</v>
      </c>
      <c r="G13" s="288">
        <f>G6+G11+G12</f>
        <v>1484454352.8014867</v>
      </c>
    </row>
    <row r="14" spans="1:7">
      <c r="B14" s="15"/>
    </row>
    <row r="15" spans="1:7" ht="25.5">
      <c r="B15" s="15" t="s">
        <v>436</v>
      </c>
    </row>
    <row r="16" spans="1:7">
      <c r="B16" s="15"/>
    </row>
    <row r="17" spans="2:2">
      <c r="B17" s="15"/>
    </row>
    <row r="18" spans="2:2">
      <c r="B18" s="15"/>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zoomScaleNormal="100" workbookViewId="0">
      <pane xSplit="1" ySplit="4" topLeftCell="B5" activePane="bottomRight" state="frozen"/>
      <selection activeCell="C29" sqref="C29"/>
      <selection pane="topRight" activeCell="C29" sqref="C29"/>
      <selection pane="bottomLeft" activeCell="C29" sqref="C29"/>
      <selection pane="bottomRight" activeCell="B29" sqref="B29:C29"/>
    </sheetView>
  </sheetViews>
  <sheetFormatPr defaultRowHeight="15"/>
  <cols>
    <col min="1" max="1" width="9.5703125" style="1" bestFit="1" customWidth="1"/>
    <col min="2" max="2" width="58.85546875" style="1" customWidth="1"/>
    <col min="3" max="3" width="70.140625" style="1" bestFit="1" customWidth="1"/>
  </cols>
  <sheetData>
    <row r="1" spans="1:8">
      <c r="A1" s="1" t="s">
        <v>108</v>
      </c>
      <c r="B1" s="1" t="str">
        <f>Info!C2</f>
        <v>ს.ს "პროკრედიტ ბანკი"</v>
      </c>
    </row>
    <row r="2" spans="1:8">
      <c r="A2" s="1" t="s">
        <v>109</v>
      </c>
      <c r="B2" s="305">
        <f>'1. key ratios'!B2</f>
        <v>45016</v>
      </c>
    </row>
    <row r="4" spans="1:8" ht="39.75" customHeight="1" thickBot="1">
      <c r="A4" s="147" t="s">
        <v>254</v>
      </c>
      <c r="B4" s="22" t="s">
        <v>91</v>
      </c>
      <c r="C4" s="7"/>
    </row>
    <row r="5" spans="1:8" ht="15.75">
      <c r="A5" s="5"/>
      <c r="B5" s="279" t="s">
        <v>92</v>
      </c>
      <c r="C5" s="294" t="s">
        <v>448</v>
      </c>
    </row>
    <row r="6" spans="1:8">
      <c r="A6" s="8">
        <v>1</v>
      </c>
      <c r="B6" s="554" t="s">
        <v>955</v>
      </c>
      <c r="C6" s="555" t="s">
        <v>956</v>
      </c>
    </row>
    <row r="7" spans="1:8">
      <c r="A7" s="8">
        <v>2</v>
      </c>
      <c r="B7" s="554" t="s">
        <v>957</v>
      </c>
      <c r="C7" s="555" t="s">
        <v>958</v>
      </c>
    </row>
    <row r="8" spans="1:8">
      <c r="A8" s="8">
        <v>3</v>
      </c>
      <c r="B8" s="554" t="s">
        <v>959</v>
      </c>
      <c r="C8" s="555" t="s">
        <v>960</v>
      </c>
    </row>
    <row r="9" spans="1:8">
      <c r="A9" s="8">
        <v>4</v>
      </c>
      <c r="B9" s="554" t="s">
        <v>961</v>
      </c>
      <c r="C9" s="555" t="s">
        <v>958</v>
      </c>
    </row>
    <row r="10" spans="1:8">
      <c r="A10" s="8">
        <v>5</v>
      </c>
      <c r="B10" s="554" t="s">
        <v>962</v>
      </c>
      <c r="C10" s="555" t="s">
        <v>960</v>
      </c>
    </row>
    <row r="11" spans="1:8">
      <c r="A11" s="8">
        <v>6</v>
      </c>
      <c r="B11" s="23"/>
      <c r="C11" s="290"/>
    </row>
    <row r="12" spans="1:8">
      <c r="A12" s="8">
        <v>7</v>
      </c>
      <c r="B12" s="23"/>
      <c r="C12" s="290"/>
      <c r="H12" s="2"/>
    </row>
    <row r="13" spans="1:8">
      <c r="A13" s="8">
        <v>8</v>
      </c>
      <c r="B13" s="23"/>
      <c r="C13" s="290"/>
    </row>
    <row r="14" spans="1:8">
      <c r="A14" s="8">
        <v>9</v>
      </c>
      <c r="B14" s="23"/>
      <c r="C14" s="290"/>
    </row>
    <row r="15" spans="1:8">
      <c r="A15" s="8">
        <v>10</v>
      </c>
      <c r="B15" s="23"/>
      <c r="C15" s="290"/>
    </row>
    <row r="16" spans="1:8">
      <c r="A16" s="8"/>
      <c r="B16" s="791"/>
      <c r="C16" s="792"/>
    </row>
    <row r="17" spans="1:3" ht="30">
      <c r="A17" s="8"/>
      <c r="B17" s="280" t="s">
        <v>93</v>
      </c>
      <c r="C17" s="295" t="s">
        <v>449</v>
      </c>
    </row>
    <row r="18" spans="1:3" ht="15.75">
      <c r="A18" s="8">
        <v>1</v>
      </c>
      <c r="B18" s="556" t="s">
        <v>963</v>
      </c>
      <c r="C18" s="557" t="s">
        <v>964</v>
      </c>
    </row>
    <row r="19" spans="1:3" ht="15.75">
      <c r="A19" s="8">
        <v>2</v>
      </c>
      <c r="B19" s="556" t="s">
        <v>965</v>
      </c>
      <c r="C19" s="557" t="s">
        <v>966</v>
      </c>
    </row>
    <row r="20" spans="1:3" ht="15.75">
      <c r="A20" s="8">
        <v>3</v>
      </c>
      <c r="B20" s="556" t="s">
        <v>967</v>
      </c>
      <c r="C20" s="557" t="s">
        <v>968</v>
      </c>
    </row>
    <row r="21" spans="1:3" ht="15.75">
      <c r="A21" s="8">
        <v>4</v>
      </c>
      <c r="B21" s="19"/>
      <c r="C21" s="292"/>
    </row>
    <row r="22" spans="1:3" ht="15.75">
      <c r="A22" s="8">
        <v>5</v>
      </c>
      <c r="B22" s="19"/>
      <c r="C22" s="292"/>
    </row>
    <row r="23" spans="1:3" ht="15.75">
      <c r="A23" s="8">
        <v>6</v>
      </c>
      <c r="B23" s="19"/>
      <c r="C23" s="292"/>
    </row>
    <row r="24" spans="1:3" ht="15.75">
      <c r="A24" s="8">
        <v>7</v>
      </c>
      <c r="B24" s="19"/>
      <c r="C24" s="292"/>
    </row>
    <row r="25" spans="1:3" ht="15.75">
      <c r="A25" s="8">
        <v>8</v>
      </c>
      <c r="B25" s="19"/>
      <c r="C25" s="292"/>
    </row>
    <row r="26" spans="1:3" ht="15.75">
      <c r="A26" s="8">
        <v>9</v>
      </c>
      <c r="B26" s="19"/>
      <c r="C26" s="292"/>
    </row>
    <row r="27" spans="1:3" ht="15.75" customHeight="1">
      <c r="A27" s="8">
        <v>10</v>
      </c>
      <c r="B27" s="19"/>
      <c r="C27" s="293"/>
    </row>
    <row r="28" spans="1:3" ht="15.75" customHeight="1">
      <c r="A28" s="8"/>
      <c r="B28" s="19"/>
      <c r="C28" s="20"/>
    </row>
    <row r="29" spans="1:3" ht="30" customHeight="1">
      <c r="A29" s="8"/>
      <c r="B29" s="793" t="s">
        <v>94</v>
      </c>
      <c r="C29" s="794"/>
    </row>
    <row r="30" spans="1:3">
      <c r="A30" s="8">
        <v>1</v>
      </c>
      <c r="B30" s="23" t="s">
        <v>969</v>
      </c>
      <c r="C30" s="558">
        <v>1</v>
      </c>
    </row>
    <row r="31" spans="1:3" ht="15.75" customHeight="1">
      <c r="A31" s="8"/>
      <c r="B31" s="23"/>
      <c r="C31" s="24"/>
    </row>
    <row r="32" spans="1:3" ht="29.25" customHeight="1">
      <c r="A32" s="8"/>
      <c r="B32" s="793" t="s">
        <v>174</v>
      </c>
      <c r="C32" s="794"/>
    </row>
    <row r="33" spans="1:3">
      <c r="A33" s="8">
        <v>1</v>
      </c>
      <c r="B33" s="23" t="s">
        <v>970</v>
      </c>
      <c r="C33" s="561">
        <v>0.17</v>
      </c>
    </row>
    <row r="34" spans="1:3">
      <c r="A34" s="559">
        <v>2</v>
      </c>
      <c r="B34" s="560" t="s">
        <v>971</v>
      </c>
      <c r="C34" s="562">
        <v>0.13200000000000001</v>
      </c>
    </row>
    <row r="35" spans="1:3">
      <c r="A35" s="559">
        <v>3</v>
      </c>
      <c r="B35" s="560" t="s">
        <v>972</v>
      </c>
      <c r="C35" s="562">
        <v>0.125</v>
      </c>
    </row>
    <row r="36" spans="1:3">
      <c r="A36" s="559">
        <v>4</v>
      </c>
      <c r="B36" s="560" t="s">
        <v>973</v>
      </c>
      <c r="C36" s="562">
        <v>0.1</v>
      </c>
    </row>
    <row r="37" spans="1:3">
      <c r="A37" s="559">
        <v>5</v>
      </c>
      <c r="B37" s="560" t="s">
        <v>974</v>
      </c>
      <c r="C37" s="562">
        <v>8.5999999999999993E-2</v>
      </c>
    </row>
    <row r="38" spans="1:3" ht="16.5" thickBot="1">
      <c r="A38" s="9"/>
      <c r="B38" s="25"/>
      <c r="C38" s="291"/>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80" zoomScaleNormal="80" workbookViewId="0">
      <pane xSplit="1" ySplit="5" topLeftCell="B6" activePane="bottomRight" state="frozen"/>
      <selection activeCell="C29" sqref="C29"/>
      <selection pane="topRight" activeCell="C29" sqref="C29"/>
      <selection pane="bottomLeft" activeCell="C29" sqref="C29"/>
      <selection pane="bottomRight" activeCell="E37" sqref="C8:E37"/>
    </sheetView>
  </sheetViews>
  <sheetFormatPr defaultRowHeight="15"/>
  <cols>
    <col min="1" max="1" width="9.5703125" style="1" bestFit="1" customWidth="1"/>
    <col min="2" max="2" width="47.5703125" style="1" customWidth="1"/>
    <col min="3" max="3" width="28" style="1" customWidth="1"/>
    <col min="4" max="4" width="35.7109375" style="1" customWidth="1"/>
    <col min="5" max="5" width="30.5703125" style="1" bestFit="1" customWidth="1"/>
  </cols>
  <sheetData>
    <row r="1" spans="1:5" ht="15.75">
      <c r="A1" s="11" t="s">
        <v>108</v>
      </c>
      <c r="B1" s="10" t="str">
        <f>Info!C2</f>
        <v>ს.ს "პროკრედიტ ბანკი"</v>
      </c>
    </row>
    <row r="2" spans="1:5" s="11" customFormat="1" ht="15.75" customHeight="1">
      <c r="A2" s="11" t="s">
        <v>109</v>
      </c>
      <c r="B2" s="305">
        <f>'1. key ratios'!B2</f>
        <v>45016</v>
      </c>
    </row>
    <row r="3" spans="1:5" s="11" customFormat="1" ht="15.75" customHeight="1"/>
    <row r="4" spans="1:5" s="11" customFormat="1" ht="15.75" customHeight="1" thickBot="1">
      <c r="A4" s="148" t="s">
        <v>255</v>
      </c>
      <c r="B4" s="149" t="s">
        <v>168</v>
      </c>
      <c r="C4" s="122"/>
      <c r="D4" s="122"/>
      <c r="E4" s="123" t="s">
        <v>87</v>
      </c>
    </row>
    <row r="5" spans="1:5" s="70" customFormat="1" ht="17.45" customHeight="1">
      <c r="A5" s="212"/>
      <c r="B5" s="213"/>
      <c r="C5" s="121" t="s">
        <v>0</v>
      </c>
      <c r="D5" s="121" t="s">
        <v>1</v>
      </c>
      <c r="E5" s="214" t="s">
        <v>2</v>
      </c>
    </row>
    <row r="6" spans="1:5" ht="14.45" customHeight="1">
      <c r="A6" s="215"/>
      <c r="B6" s="795" t="s">
        <v>144</v>
      </c>
      <c r="C6" s="795" t="s">
        <v>854</v>
      </c>
      <c r="D6" s="796" t="s">
        <v>143</v>
      </c>
      <c r="E6" s="797"/>
    </row>
    <row r="7" spans="1:5" ht="99.6" customHeight="1">
      <c r="A7" s="215"/>
      <c r="B7" s="795"/>
      <c r="C7" s="795"/>
      <c r="D7" s="210" t="s">
        <v>142</v>
      </c>
      <c r="E7" s="211" t="s">
        <v>353</v>
      </c>
    </row>
    <row r="8" spans="1:5" ht="22.5" customHeight="1">
      <c r="A8" s="402">
        <v>1</v>
      </c>
      <c r="B8" s="356" t="s">
        <v>841</v>
      </c>
      <c r="C8" s="565">
        <v>337805655.34469998</v>
      </c>
      <c r="D8" s="566">
        <v>0</v>
      </c>
      <c r="E8" s="564">
        <v>337805655.34469998</v>
      </c>
    </row>
    <row r="9" spans="1:5">
      <c r="A9" s="402">
        <v>1.1000000000000001</v>
      </c>
      <c r="B9" s="357" t="s">
        <v>96</v>
      </c>
      <c r="C9" s="566">
        <v>41284437.695600003</v>
      </c>
      <c r="D9" s="566"/>
      <c r="E9" s="564">
        <v>41284437.695600003</v>
      </c>
    </row>
    <row r="10" spans="1:5">
      <c r="A10" s="402">
        <v>1.2</v>
      </c>
      <c r="B10" s="357" t="s">
        <v>97</v>
      </c>
      <c r="C10" s="566">
        <v>225209079.26879996</v>
      </c>
      <c r="D10" s="566"/>
      <c r="E10" s="564">
        <v>225209079.26879996</v>
      </c>
    </row>
    <row r="11" spans="1:5">
      <c r="A11" s="402">
        <v>1.3</v>
      </c>
      <c r="B11" s="357" t="s">
        <v>98</v>
      </c>
      <c r="C11" s="566">
        <v>71312138.3803</v>
      </c>
      <c r="D11" s="566"/>
      <c r="E11" s="564">
        <v>71312138.3803</v>
      </c>
    </row>
    <row r="12" spans="1:5">
      <c r="A12" s="402">
        <v>2</v>
      </c>
      <c r="B12" s="358" t="s">
        <v>728</v>
      </c>
      <c r="C12" s="566">
        <v>0</v>
      </c>
      <c r="D12" s="566"/>
      <c r="E12" s="564">
        <v>0</v>
      </c>
    </row>
    <row r="13" spans="1:5" ht="21">
      <c r="A13" s="402">
        <v>2.1</v>
      </c>
      <c r="B13" s="359" t="s">
        <v>729</v>
      </c>
      <c r="C13" s="566">
        <v>0</v>
      </c>
      <c r="D13" s="566"/>
      <c r="E13" s="564">
        <v>0</v>
      </c>
    </row>
    <row r="14" spans="1:5" ht="33.950000000000003" customHeight="1">
      <c r="A14" s="402">
        <v>3</v>
      </c>
      <c r="B14" s="360" t="s">
        <v>730</v>
      </c>
      <c r="C14" s="566">
        <v>2686659.65</v>
      </c>
      <c r="D14" s="566">
        <v>2547131.8500000006</v>
      </c>
      <c r="E14" s="564">
        <v>139527.79999999935</v>
      </c>
    </row>
    <row r="15" spans="1:5" ht="32.450000000000003" customHeight="1">
      <c r="A15" s="402">
        <v>4</v>
      </c>
      <c r="B15" s="361" t="s">
        <v>731</v>
      </c>
      <c r="C15" s="566">
        <v>0</v>
      </c>
      <c r="D15" s="566"/>
      <c r="E15" s="564">
        <v>0</v>
      </c>
    </row>
    <row r="16" spans="1:5" ht="23.1" customHeight="1">
      <c r="A16" s="402">
        <v>5</v>
      </c>
      <c r="B16" s="361" t="s">
        <v>732</v>
      </c>
      <c r="C16" s="566">
        <v>0</v>
      </c>
      <c r="D16" s="566">
        <v>0</v>
      </c>
      <c r="E16" s="564">
        <v>0</v>
      </c>
    </row>
    <row r="17" spans="1:5">
      <c r="A17" s="402">
        <v>5.0999999999999996</v>
      </c>
      <c r="B17" s="362" t="s">
        <v>733</v>
      </c>
      <c r="C17" s="566">
        <v>0</v>
      </c>
      <c r="D17" s="566"/>
      <c r="E17" s="564">
        <v>0</v>
      </c>
    </row>
    <row r="18" spans="1:5">
      <c r="A18" s="402">
        <v>5.2</v>
      </c>
      <c r="B18" s="362" t="s">
        <v>567</v>
      </c>
      <c r="C18" s="566">
        <v>0</v>
      </c>
      <c r="D18" s="566"/>
      <c r="E18" s="564">
        <v>0</v>
      </c>
    </row>
    <row r="19" spans="1:5">
      <c r="A19" s="402">
        <v>5.3</v>
      </c>
      <c r="B19" s="362" t="s">
        <v>734</v>
      </c>
      <c r="C19" s="566">
        <v>0</v>
      </c>
      <c r="D19" s="566"/>
      <c r="E19" s="564">
        <v>0</v>
      </c>
    </row>
    <row r="20" spans="1:5" ht="21">
      <c r="A20" s="402">
        <v>6</v>
      </c>
      <c r="B20" s="360" t="s">
        <v>735</v>
      </c>
      <c r="C20" s="566">
        <v>1194381085.0913689</v>
      </c>
      <c r="D20" s="566">
        <v>0</v>
      </c>
      <c r="E20" s="564">
        <v>1194381085.0913689</v>
      </c>
    </row>
    <row r="21" spans="1:5">
      <c r="A21" s="402">
        <v>6.1</v>
      </c>
      <c r="B21" s="362" t="s">
        <v>567</v>
      </c>
      <c r="C21" s="566">
        <v>100040013.04000001</v>
      </c>
      <c r="D21" s="321"/>
      <c r="E21" s="564">
        <v>100040013.04000001</v>
      </c>
    </row>
    <row r="22" spans="1:5">
      <c r="A22" s="402">
        <v>6.2</v>
      </c>
      <c r="B22" s="362" t="s">
        <v>734</v>
      </c>
      <c r="C22" s="566">
        <v>1094341072.051369</v>
      </c>
      <c r="D22" s="321"/>
      <c r="E22" s="564">
        <v>1094341072.051369</v>
      </c>
    </row>
    <row r="23" spans="1:5" ht="21">
      <c r="A23" s="402">
        <v>7</v>
      </c>
      <c r="B23" s="363" t="s">
        <v>736</v>
      </c>
      <c r="C23" s="566">
        <v>6100000</v>
      </c>
      <c r="D23" s="567">
        <v>6100000</v>
      </c>
      <c r="E23" s="564">
        <v>0</v>
      </c>
    </row>
    <row r="24" spans="1:5" ht="21">
      <c r="A24" s="402">
        <v>8</v>
      </c>
      <c r="B24" s="364" t="s">
        <v>737</v>
      </c>
      <c r="C24" s="566">
        <v>0</v>
      </c>
      <c r="D24" s="567"/>
      <c r="E24" s="564">
        <v>0</v>
      </c>
    </row>
    <row r="25" spans="1:5">
      <c r="A25" s="402">
        <v>9</v>
      </c>
      <c r="B25" s="361" t="s">
        <v>738</v>
      </c>
      <c r="C25" s="567">
        <v>45581045.199999996</v>
      </c>
      <c r="D25" s="567">
        <v>0</v>
      </c>
      <c r="E25" s="564">
        <v>45581045.199999996</v>
      </c>
    </row>
    <row r="26" spans="1:5">
      <c r="A26" s="402">
        <v>9.1</v>
      </c>
      <c r="B26" s="365" t="s">
        <v>739</v>
      </c>
      <c r="C26" s="566">
        <v>41244132.449999996</v>
      </c>
      <c r="D26" s="567"/>
      <c r="E26" s="564">
        <v>41244132.449999996</v>
      </c>
    </row>
    <row r="27" spans="1:5">
      <c r="A27" s="402">
        <v>9.1999999999999993</v>
      </c>
      <c r="B27" s="365" t="s">
        <v>740</v>
      </c>
      <c r="C27" s="566">
        <v>4336912.75</v>
      </c>
      <c r="D27" s="567"/>
      <c r="E27" s="564">
        <v>4336912.75</v>
      </c>
    </row>
    <row r="28" spans="1:5">
      <c r="A28" s="402">
        <v>10</v>
      </c>
      <c r="B28" s="361" t="s">
        <v>36</v>
      </c>
      <c r="C28" s="567">
        <v>1267588.5799999998</v>
      </c>
      <c r="D28" s="567">
        <v>1267588.5799999998</v>
      </c>
      <c r="E28" s="564">
        <v>0</v>
      </c>
    </row>
    <row r="29" spans="1:5">
      <c r="A29" s="402">
        <v>10.1</v>
      </c>
      <c r="B29" s="365" t="s">
        <v>741</v>
      </c>
      <c r="C29" s="566">
        <v>0</v>
      </c>
      <c r="D29" s="567"/>
      <c r="E29" s="564">
        <v>0</v>
      </c>
    </row>
    <row r="30" spans="1:5">
      <c r="A30" s="402">
        <v>10.199999999999999</v>
      </c>
      <c r="B30" s="365" t="s">
        <v>742</v>
      </c>
      <c r="C30" s="566">
        <v>1267588.5799999998</v>
      </c>
      <c r="D30" s="567">
        <v>1267588.5799999998</v>
      </c>
      <c r="E30" s="564">
        <v>0</v>
      </c>
    </row>
    <row r="31" spans="1:5">
      <c r="A31" s="402">
        <v>11</v>
      </c>
      <c r="B31" s="361" t="s">
        <v>743</v>
      </c>
      <c r="C31" s="567">
        <v>0</v>
      </c>
      <c r="D31" s="567">
        <v>0</v>
      </c>
      <c r="E31" s="564">
        <v>0</v>
      </c>
    </row>
    <row r="32" spans="1:5">
      <c r="A32" s="402">
        <v>11.1</v>
      </c>
      <c r="B32" s="365" t="s">
        <v>744</v>
      </c>
      <c r="C32" s="566">
        <v>0</v>
      </c>
      <c r="D32" s="567"/>
      <c r="E32" s="564">
        <v>0</v>
      </c>
    </row>
    <row r="33" spans="1:5">
      <c r="A33" s="402">
        <v>11.2</v>
      </c>
      <c r="B33" s="365" t="s">
        <v>745</v>
      </c>
      <c r="C33" s="566">
        <v>0</v>
      </c>
      <c r="D33" s="567"/>
      <c r="E33" s="564">
        <v>0</v>
      </c>
    </row>
    <row r="34" spans="1:5">
      <c r="A34" s="402">
        <v>13</v>
      </c>
      <c r="B34" s="361" t="s">
        <v>99</v>
      </c>
      <c r="C34" s="566">
        <v>6818966.9831309989</v>
      </c>
      <c r="D34" s="321"/>
      <c r="E34" s="564">
        <v>6818966.9831309989</v>
      </c>
    </row>
    <row r="35" spans="1:5">
      <c r="A35" s="402">
        <v>13.1</v>
      </c>
      <c r="B35" s="366" t="s">
        <v>746</v>
      </c>
      <c r="C35" s="566">
        <v>59300</v>
      </c>
      <c r="D35" s="321"/>
      <c r="E35" s="564">
        <v>59300</v>
      </c>
    </row>
    <row r="36" spans="1:5">
      <c r="A36" s="402">
        <v>13.2</v>
      </c>
      <c r="B36" s="366" t="s">
        <v>747</v>
      </c>
      <c r="C36" s="566">
        <v>0</v>
      </c>
      <c r="D36" s="321"/>
      <c r="E36" s="564">
        <v>0</v>
      </c>
    </row>
    <row r="37" spans="1:5" ht="39" thickBot="1">
      <c r="A37" s="216"/>
      <c r="B37" s="217" t="s">
        <v>320</v>
      </c>
      <c r="C37" s="190">
        <f>SUM(C8,C12,C14,C15,C16,C20,C23,C24,C25,C28,C31,C34)</f>
        <v>1594641000.8491998</v>
      </c>
      <c r="D37" s="190">
        <f>SUM(D8,D12,D14,D15,D16,D20,D23,D24,D25,D28,D31,D34)</f>
        <v>9914720.4300000016</v>
      </c>
      <c r="E37" s="190">
        <f>SUM(E8,E12,E14,E15,E16,E20,E23,E24,E25,E28,E31,E34)</f>
        <v>1584726280.4191999</v>
      </c>
    </row>
    <row r="39" spans="1:5" s="1" customFormat="1">
      <c r="B39"/>
      <c r="C39"/>
      <c r="D39" s="568"/>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zoomScaleNormal="100" workbookViewId="0">
      <pane xSplit="1" ySplit="4" topLeftCell="B5" activePane="bottomRight" state="frozen"/>
      <selection activeCell="C29" sqref="C29"/>
      <selection pane="topRight" activeCell="C29" sqref="C29"/>
      <selection pane="bottomLeft" activeCell="C29" sqref="C29"/>
      <selection pane="bottomRight" activeCell="C9" sqref="C9:C12"/>
    </sheetView>
  </sheetViews>
  <sheetFormatPr defaultRowHeight="15" outlineLevelRow="1"/>
  <cols>
    <col min="1" max="1" width="9.5703125" style="1" bestFit="1" customWidth="1"/>
    <col min="2" max="2" width="114.28515625" style="1" customWidth="1"/>
    <col min="3" max="3" width="18.85546875" customWidth="1"/>
    <col min="4" max="4" width="24" customWidth="1"/>
    <col min="5" max="5" width="10" bestFit="1" customWidth="1"/>
    <col min="6" max="6" width="12" bestFit="1" customWidth="1"/>
    <col min="7" max="7" width="12.5703125" bestFit="1" customWidth="1"/>
  </cols>
  <sheetData>
    <row r="1" spans="1:4" ht="15.75">
      <c r="A1" s="11" t="s">
        <v>108</v>
      </c>
      <c r="B1" s="10" t="str">
        <f>Info!C2</f>
        <v>ს.ს "პროკრედიტ ბანკი"</v>
      </c>
    </row>
    <row r="2" spans="1:4" s="11" customFormat="1" ht="15.75" customHeight="1">
      <c r="A2" s="11" t="s">
        <v>109</v>
      </c>
      <c r="B2" s="305">
        <f>'1. key ratios'!B2</f>
        <v>45016</v>
      </c>
      <c r="C2"/>
      <c r="D2"/>
    </row>
    <row r="3" spans="1:4" s="11" customFormat="1" ht="15.75" customHeight="1">
      <c r="C3"/>
      <c r="D3"/>
    </row>
    <row r="4" spans="1:4" s="11" customFormat="1" ht="26.25" thickBot="1">
      <c r="A4" s="11" t="s">
        <v>256</v>
      </c>
      <c r="B4" s="129" t="s">
        <v>171</v>
      </c>
      <c r="C4" s="123" t="s">
        <v>87</v>
      </c>
      <c r="D4"/>
    </row>
    <row r="5" spans="1:4" ht="15" customHeight="1">
      <c r="A5" s="124">
        <v>1</v>
      </c>
      <c r="B5" s="125" t="s">
        <v>725</v>
      </c>
      <c r="C5" s="155">
        <f>'7. LI1'!E37</f>
        <v>1584726280.4191999</v>
      </c>
    </row>
    <row r="6" spans="1:4">
      <c r="A6" s="69">
        <v>2.1</v>
      </c>
      <c r="B6" s="131" t="s">
        <v>859</v>
      </c>
      <c r="C6" s="694">
        <v>136438000.55739999</v>
      </c>
    </row>
    <row r="7" spans="1:4" s="2" customFormat="1" ht="25.5" outlineLevel="1">
      <c r="A7" s="130">
        <v>2.2000000000000002</v>
      </c>
      <c r="B7" s="126" t="s">
        <v>860</v>
      </c>
      <c r="C7" s="695">
        <v>0</v>
      </c>
    </row>
    <row r="8" spans="1:4" s="2" customFormat="1" ht="26.25">
      <c r="A8" s="130">
        <v>3</v>
      </c>
      <c r="B8" s="127" t="s">
        <v>726</v>
      </c>
      <c r="C8" s="696">
        <v>1721164280.9765999</v>
      </c>
    </row>
    <row r="9" spans="1:4">
      <c r="A9" s="69">
        <v>4</v>
      </c>
      <c r="B9" s="134" t="s">
        <v>169</v>
      </c>
      <c r="C9" s="694"/>
    </row>
    <row r="10" spans="1:4" s="2" customFormat="1" ht="25.5" outlineLevel="1">
      <c r="A10" s="130">
        <v>5.0999999999999996</v>
      </c>
      <c r="B10" s="126" t="s">
        <v>175</v>
      </c>
      <c r="C10" s="695">
        <v>-65718598.007569984</v>
      </c>
    </row>
    <row r="11" spans="1:4" s="2" customFormat="1" ht="25.5" outlineLevel="1">
      <c r="A11" s="130">
        <v>5.2</v>
      </c>
      <c r="B11" s="126" t="s">
        <v>176</v>
      </c>
      <c r="C11" s="695"/>
    </row>
    <row r="12" spans="1:4" s="2" customFormat="1">
      <c r="A12" s="130">
        <v>6</v>
      </c>
      <c r="B12" s="132" t="s">
        <v>437</v>
      </c>
      <c r="C12" s="697"/>
    </row>
    <row r="13" spans="1:4" s="2" customFormat="1" ht="15.75" thickBot="1">
      <c r="A13" s="133">
        <v>7</v>
      </c>
      <c r="B13" s="128" t="s">
        <v>170</v>
      </c>
      <c r="C13" s="156">
        <f>SUM(C8:C12)</f>
        <v>1655445682.9690299</v>
      </c>
    </row>
    <row r="15" spans="1:4">
      <c r="B15" s="15"/>
    </row>
    <row r="17" spans="2:7" s="1" customFormat="1">
      <c r="B17" s="29"/>
      <c r="C17"/>
      <c r="D17"/>
      <c r="E17"/>
      <c r="F17"/>
      <c r="G17"/>
    </row>
    <row r="18" spans="2:7" s="1" customFormat="1">
      <c r="B18" s="26"/>
      <c r="C18"/>
      <c r="D18"/>
      <c r="E18"/>
      <c r="F18"/>
      <c r="G18"/>
    </row>
    <row r="19" spans="2:7" s="1" customFormat="1">
      <c r="B19" s="26"/>
      <c r="C19"/>
      <c r="D19"/>
      <c r="E19"/>
      <c r="F19"/>
      <c r="G19"/>
    </row>
    <row r="20" spans="2:7" s="1" customFormat="1">
      <c r="B20" s="28"/>
      <c r="C20"/>
      <c r="D20"/>
      <c r="E20"/>
      <c r="F20"/>
      <c r="G20"/>
    </row>
    <row r="21" spans="2:7" s="1" customFormat="1">
      <c r="B21" s="27"/>
      <c r="C21"/>
      <c r="D21"/>
      <c r="E21"/>
      <c r="F21"/>
      <c r="G21"/>
    </row>
    <row r="22" spans="2:7" s="1" customFormat="1">
      <c r="B22" s="28"/>
      <c r="C22"/>
      <c r="D22"/>
      <c r="E22"/>
      <c r="F22"/>
      <c r="G22"/>
    </row>
    <row r="23" spans="2:7" s="1" customFormat="1">
      <c r="B23" s="27"/>
      <c r="C23"/>
      <c r="D23"/>
      <c r="E23"/>
      <c r="F23"/>
      <c r="G23"/>
    </row>
    <row r="24" spans="2:7" s="1" customFormat="1">
      <c r="B24" s="27"/>
      <c r="C24"/>
      <c r="D24"/>
      <c r="E24"/>
      <c r="F24"/>
      <c r="G24"/>
    </row>
    <row r="25" spans="2:7" s="1" customFormat="1">
      <c r="B25" s="27"/>
      <c r="C25"/>
      <c r="D25"/>
      <c r="E25"/>
      <c r="F25"/>
      <c r="G25"/>
    </row>
    <row r="26" spans="2:7" s="1" customFormat="1">
      <c r="B26" s="27"/>
      <c r="C26"/>
      <c r="D26"/>
      <c r="E26"/>
      <c r="F26"/>
      <c r="G26"/>
    </row>
    <row r="27" spans="2:7" s="1" customFormat="1">
      <c r="B27" s="27"/>
      <c r="C27"/>
      <c r="D27"/>
      <c r="E27"/>
      <c r="F27"/>
      <c r="G27"/>
    </row>
    <row r="28" spans="2:7" s="1" customFormat="1">
      <c r="B28" s="28"/>
      <c r="C28"/>
      <c r="D28"/>
      <c r="E28"/>
      <c r="F28"/>
      <c r="G28"/>
    </row>
    <row r="29" spans="2:7" s="1" customFormat="1">
      <c r="B29" s="28"/>
      <c r="C29"/>
      <c r="D29"/>
      <c r="E29"/>
      <c r="F29"/>
      <c r="G29"/>
    </row>
    <row r="30" spans="2:7" s="1" customFormat="1">
      <c r="B30" s="28"/>
      <c r="C30"/>
      <c r="D30"/>
      <c r="E30"/>
      <c r="F30"/>
      <c r="G30"/>
    </row>
    <row r="31" spans="2:7" s="1" customFormat="1">
      <c r="B31" s="28"/>
      <c r="C31"/>
      <c r="D31"/>
      <c r="E31"/>
      <c r="F31"/>
      <c r="G31"/>
    </row>
    <row r="32" spans="2:7" s="1" customFormat="1">
      <c r="B32" s="28"/>
      <c r="C32"/>
      <c r="D32"/>
      <c r="E32"/>
      <c r="F32"/>
      <c r="G32"/>
    </row>
    <row r="33" spans="2:7" s="1" customFormat="1">
      <c r="B33" s="28"/>
      <c r="C33"/>
      <c r="D33"/>
      <c r="E33"/>
      <c r="F33"/>
      <c r="G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zcBnqElLCPmWxbqeLZIgKU1V3CNr0dmwBtlNEtNKzr4=</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0ry8srDu/f2zg6uNypsfNQezsUVLn7uC511UP3sVEjQ=</DigestValue>
    </Reference>
  </SignedInfo>
  <SignatureValue>CBfzweMmqS5n+NX1NkYsAGDon2pbj2Td9DatwDqXaQm0psnKiVsUY4qvwGhfWXDnJc6ZPP+QWZY8
6nAPwr7enl6t5mvBbGZ6bKjTc1ZuubjGYZSousxMy7veEh48XeEOKyuWei4frORrC5RT5ANLL35i
aFuFb+07gvP6zXmakJZ50uv/q2HbesfAgZrIdnfSWxst6QelJNxBtBhXh4dvoPhU7T83cHCpOUAZ
5X2q801hcxF3dxR0xOoOgv6/FmgcN9tZVISz6k5VY1WQR6wg6G0Ka3d6Q/+BDRMQTiYIkK5+W4Hp
4Wfc7faytQ6MplGqsfaa1zcYzkjIjP4jXN+UVA==</SignatureValue>
  <KeyInfo>
    <X509Data>
      <X509Certificate>MIIGPzCCBSegAwIBAgIKKLF4IQADAAIDmTANBgkqhkiG9w0BAQsFADBKMRIwEAYKCZImiZPyLGQBGRYCZ2UxEzARBgoJkiaJk/IsZAEZFgNuYmcxHzAdBgNVBAMTFk5CRyBDbGFzcyAyIElOVCBTdWIgQ0EwHhcNMjExMjMwMTEzMjA1WhcNMjMxMjMwMTEzMjA1WjA9MRswGQYDVQQKExJKU0MgUHJvQ3JlZGl0IEJhbmsxHjAcBgNVBAMTFUJQQyAtIE5hbmEgQ2hpa3ZhaWR6ZTCCASIwDQYJKoZIhvcNAQEBBQADggEPADCCAQoCggEBAOJhMoHMBkREOTchKy9+LYg4zBSlSkpkpSYP3ChFV8yQbCNCd1j/kD7WwS8oRDwR6Z6j7ApaJYtKrPiNzIFP/jTU8ERv07XWblVtBQspByH3DMhsvTINxwItbiILEBR5TNc7M1dm2EuNYpfg332CudYqdY6xb7xJtsF5IFBXlKlaR1x2LE+FR5RM0OQDfbg7RsoC7aXseIfZakVa08ZGgnno0WiIPq0PYCN8pGeJl6pTjQcYvpwakRwHUW/rnyAOg6ZGabWlSgVBhnMAuFySc8NQOgkdTxYn5TSK7VRBpaRPkt3RsnOjdLk7v6DVyHjImM/6USvzuUXfW7+tds5Z0qECAwEAAaOCAzIwggMuMDwGCSsGAQQBgjcVBwQvMC0GJSsGAQQBgjcVCOayYION9USGgZkJg7ihSoO+hHEEg8SRM4SDiF0CAWQCASMwHQYDVR0lBBYwFAYIKwYBBQUHAwIGCCsGAQUFBwMEMAsGA1UdDwQEAwIHgDAnBgkrBgEEAYI3FQoEGjAYMAoGCCsGAQUFBwMCMAoGCCsGAQUFBwMEMB0GA1UdDgQWBBSvN8tnNzi33ZaouwBY2oEHbmvzf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YKMh6gTFKqEU1aP2a4oqNl69r4XO3sqqRXk2fl/ZTGjxPW7M9MnMUEbq/SBCkJrA+O3zKLNtrrrcBxIntb1rtWvE4TE0+VdlUmpRITvsXJZyYWUnRfPFpvvO+b1R5JP1jR/FWA8QaG9D+jz7a4MltUGBPiUyduL1YxYJo7nwt9DiwhKbC5bG2/Ohv3Dp9M5KmuovZqYlvmOomIqIDxYKiiqwREyYZm+xeuQwvQkDVYfiCFUF/QBLFJZ3n+2oN9S1DSvYHJMGWPWiwKVdEWMFQuXd1y/6FZ/FsCs/0l+cOyF349GzbSrv2dGTlVs2pv1CdsBz7f/TD82lQGlfMfdw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mGgd6YByKC+0HiHdr+d75jNGuY6lYXnGTUDmtUiPYpc=</DigestValue>
      </Reference>
      <Reference URI="/xl/calcChain.xml?ContentType=application/vnd.openxmlformats-officedocument.spreadsheetml.calcChain+xml">
        <DigestMethod Algorithm="http://www.w3.org/2001/04/xmlenc#sha256"/>
        <DigestValue>o00apZ2pnYVlJINSKnzqaG8qtaAY4V/HZW4BnrubuAA=</DigestValue>
      </Reference>
      <Reference URI="/xl/connections.xml?ContentType=application/vnd.openxmlformats-officedocument.spreadsheetml.connections+xml">
        <DigestMethod Algorithm="http://www.w3.org/2001/04/xmlenc#sha256"/>
        <DigestValue>8atHDjxeKkGh+GjZ0CkVxgLOy9XgmCzYBi+JE4MzFOQ=</DigestValue>
      </Reference>
      <Reference URI="/xl/drawings/drawing1.xml?ContentType=application/vnd.openxmlformats-officedocument.drawing+xml">
        <DigestMethod Algorithm="http://www.w3.org/2001/04/xmlenc#sha256"/>
        <DigestValue>zUMwFaDZsFdlZu2ihqSvTSAfvXIHeFO0bBz+FhEuCGk=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AYN/xSU2YZHUGpvP1Ak6s/jZxrdopwsTnsp+eqYovoQ=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PMJicnjw5LiFxwL1C/VZVF8bb/6uE6fpooxSg+LIgUM=</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d9irY1kP6s0RhzUjL9wUKOKHRSiyNuGZ7AoePPvcDCE=</DigestValue>
      </Reference>
      <Reference URI="/xl/externalLinks/externalLink3.xml?ContentType=application/vnd.openxmlformats-officedocument.spreadsheetml.externalLink+xml">
        <DigestMethod Algorithm="http://www.w3.org/2001/04/xmlenc#sha256"/>
        <DigestValue>TbdKtlnI53gNtc08tQCZT73xQX+A79+p+mlNCXSsaTE=</DigestValue>
      </Reference>
      <Reference URI="/xl/externalLinks/externalLink4.xml?ContentType=application/vnd.openxmlformats-officedocument.spreadsheetml.externalLink+xml">
        <DigestMethod Algorithm="http://www.w3.org/2001/04/xmlenc#sha256"/>
        <DigestValue>Pm9glGcq5uLC+iQO5PWPO1RxTb84Y5fwanBcRLRtMC4=</DigestValue>
      </Reference>
      <Reference URI="/xl/externalLinks/externalLink5.xml?ContentType=application/vnd.openxmlformats-officedocument.spreadsheetml.externalLink+xml">
        <DigestMethod Algorithm="http://www.w3.org/2001/04/xmlenc#sha256"/>
        <DigestValue>Q/W1MIQh6jobIEyKiy+V4Zcw7L9rLQm8+anbqEdOYCs=</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RA3/K32bdY+IIISlB98+zOatL11zpuiX/VznasRL/h4=</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+NoZLx1xqPdkoDIyqBqtv/ezsytqZZ5jGWcPU3lPvxg=</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rHQuZFA5WJXaPPKqc90IYRXD+ZrCwH5OP62qvFqZ3AU=</DigestValue>
      </Reference>
      <Reference URI="/xl/styles.xml?ContentType=application/vnd.openxmlformats-officedocument.spreadsheetml.styles+xml">
        <DigestMethod Algorithm="http://www.w3.org/2001/04/xmlenc#sha256"/>
        <DigestValue>yceUb/6DwG/ntiJXYyLlb5atHkHuJR1KVlOca8w5X2w=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kuSOdMMHSyMBexkEsJOYCYz9+AuVr30HUeW7cpUSqmM=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5WfeiahzzfXX0vkpusBhHYBuyxg51hxSgDzKbp6czms=</DigestValue>
      </Reference>
      <Reference URI="/xl/worksheets/sheet10.xml?ContentType=application/vnd.openxmlformats-officedocument.spreadsheetml.worksheet+xml">
        <DigestMethod Algorithm="http://www.w3.org/2001/04/xmlenc#sha256"/>
        <DigestValue>T+LTap2F1gpdZCDdHpU7lAJVLDATDMuiXdvikMviTSc=</DigestValue>
      </Reference>
      <Reference URI="/xl/worksheets/sheet11.xml?ContentType=application/vnd.openxmlformats-officedocument.spreadsheetml.worksheet+xml">
        <DigestMethod Algorithm="http://www.w3.org/2001/04/xmlenc#sha256"/>
        <DigestValue>HPEvkHl+Sy9OdR0Rr6X8xtDzndfDRlpbij0toWvVq/s=</DigestValue>
      </Reference>
      <Reference URI="/xl/worksheets/sheet12.xml?ContentType=application/vnd.openxmlformats-officedocument.spreadsheetml.worksheet+xml">
        <DigestMethod Algorithm="http://www.w3.org/2001/04/xmlenc#sha256"/>
        <DigestValue>ELnVVPO/g6tVQwG9QHK5Wzf2qhxklDa53cCOGryoIhA=</DigestValue>
      </Reference>
      <Reference URI="/xl/worksheets/sheet13.xml?ContentType=application/vnd.openxmlformats-officedocument.spreadsheetml.worksheet+xml">
        <DigestMethod Algorithm="http://www.w3.org/2001/04/xmlenc#sha256"/>
        <DigestValue>qqxO7i6O9K12HKHSiCjV11NEFAwk4WsNwTrqqSeMTAQ=</DigestValue>
      </Reference>
      <Reference URI="/xl/worksheets/sheet14.xml?ContentType=application/vnd.openxmlformats-officedocument.spreadsheetml.worksheet+xml">
        <DigestMethod Algorithm="http://www.w3.org/2001/04/xmlenc#sha256"/>
        <DigestValue>7SQ+yd3au6W+vIKIEwAZxy5kaL8pSTkwuWc3MUirYcs=</DigestValue>
      </Reference>
      <Reference URI="/xl/worksheets/sheet15.xml?ContentType=application/vnd.openxmlformats-officedocument.spreadsheetml.worksheet+xml">
        <DigestMethod Algorithm="http://www.w3.org/2001/04/xmlenc#sha256"/>
        <DigestValue>ZbERurEzMv8y303KONKLaP/E2TY3jK2FhCm/T0EK8yA=</DigestValue>
      </Reference>
      <Reference URI="/xl/worksheets/sheet16.xml?ContentType=application/vnd.openxmlformats-officedocument.spreadsheetml.worksheet+xml">
        <DigestMethod Algorithm="http://www.w3.org/2001/04/xmlenc#sha256"/>
        <DigestValue>iNbPZXBp11nQi8i/mK59YpyqsgLkqorYpbpDu64FSr4=</DigestValue>
      </Reference>
      <Reference URI="/xl/worksheets/sheet17.xml?ContentType=application/vnd.openxmlformats-officedocument.spreadsheetml.worksheet+xml">
        <DigestMethod Algorithm="http://www.w3.org/2001/04/xmlenc#sha256"/>
        <DigestValue>hwaqvKrjM5ivjXqKB+16wXnqLft+LApgiPu6SW/lFaM=</DigestValue>
      </Reference>
      <Reference URI="/xl/worksheets/sheet18.xml?ContentType=application/vnd.openxmlformats-officedocument.spreadsheetml.worksheet+xml">
        <DigestMethod Algorithm="http://www.w3.org/2001/04/xmlenc#sha256"/>
        <DigestValue>Eux1tS4+ELEqqhEYwyxPPZc2PAt8dGjJMIiF+rh15AE=</DigestValue>
      </Reference>
      <Reference URI="/xl/worksheets/sheet19.xml?ContentType=application/vnd.openxmlformats-officedocument.spreadsheetml.worksheet+xml">
        <DigestMethod Algorithm="http://www.w3.org/2001/04/xmlenc#sha256"/>
        <DigestValue>SGStsemln1gfp/rkiqYnlw3B4l5CyCeBlVC+x9WMJao=</DigestValue>
      </Reference>
      <Reference URI="/xl/worksheets/sheet2.xml?ContentType=application/vnd.openxmlformats-officedocument.spreadsheetml.worksheet+xml">
        <DigestMethod Algorithm="http://www.w3.org/2001/04/xmlenc#sha256"/>
        <DigestValue>iyr9YWBCctBxi3rJAdt6zPDtGJlXgvhMIHdloVWcNaE=</DigestValue>
      </Reference>
      <Reference URI="/xl/worksheets/sheet20.xml?ContentType=application/vnd.openxmlformats-officedocument.spreadsheetml.worksheet+xml">
        <DigestMethod Algorithm="http://www.w3.org/2001/04/xmlenc#sha256"/>
        <DigestValue>Zx8GyV1NBh1FzJ6C2KckdR5QVeTdU6ZrXZkOYk/NQGA=</DigestValue>
      </Reference>
      <Reference URI="/xl/worksheets/sheet21.xml?ContentType=application/vnd.openxmlformats-officedocument.spreadsheetml.worksheet+xml">
        <DigestMethod Algorithm="http://www.w3.org/2001/04/xmlenc#sha256"/>
        <DigestValue>aE/XMvhwSoq1ssMDunMu5iU2VKYvDkdmoHhXIPIFp+k=</DigestValue>
      </Reference>
      <Reference URI="/xl/worksheets/sheet22.xml?ContentType=application/vnd.openxmlformats-officedocument.spreadsheetml.worksheet+xml">
        <DigestMethod Algorithm="http://www.w3.org/2001/04/xmlenc#sha256"/>
        <DigestValue>ie61l/Hsvgd6G+UezT71WXCXrX5qdC173EWCV5E5BOM=</DigestValue>
      </Reference>
      <Reference URI="/xl/worksheets/sheet23.xml?ContentType=application/vnd.openxmlformats-officedocument.spreadsheetml.worksheet+xml">
        <DigestMethod Algorithm="http://www.w3.org/2001/04/xmlenc#sha256"/>
        <DigestValue>wWok19BhLpk5oKmwUqENTydVyas8LRBP38mh+lcXGu4=</DigestValue>
      </Reference>
      <Reference URI="/xl/worksheets/sheet24.xml?ContentType=application/vnd.openxmlformats-officedocument.spreadsheetml.worksheet+xml">
        <DigestMethod Algorithm="http://www.w3.org/2001/04/xmlenc#sha256"/>
        <DigestValue>WeRAlf87iI3qhSg2e6MPV9lje8ILMPCrIAsW1JTiq2s=</DigestValue>
      </Reference>
      <Reference URI="/xl/worksheets/sheet25.xml?ContentType=application/vnd.openxmlformats-officedocument.spreadsheetml.worksheet+xml">
        <DigestMethod Algorithm="http://www.w3.org/2001/04/xmlenc#sha256"/>
        <DigestValue>2wDm21Gx5WwqImURRJbd1MPlmAKBIxuWnMvi1+WnYxM=</DigestValue>
      </Reference>
      <Reference URI="/xl/worksheets/sheet26.xml?ContentType=application/vnd.openxmlformats-officedocument.spreadsheetml.worksheet+xml">
        <DigestMethod Algorithm="http://www.w3.org/2001/04/xmlenc#sha256"/>
        <DigestValue>G9qmYz7CGcR2O3DWrvOZhkRFKKS+d8KscBB4/S+oHks=</DigestValue>
      </Reference>
      <Reference URI="/xl/worksheets/sheet27.xml?ContentType=application/vnd.openxmlformats-officedocument.spreadsheetml.worksheet+xml">
        <DigestMethod Algorithm="http://www.w3.org/2001/04/xmlenc#sha256"/>
        <DigestValue>oJWWALUUwLKHo/gR/OASRJ0XldwN/YToR6Iqi5zYsuM=</DigestValue>
      </Reference>
      <Reference URI="/xl/worksheets/sheet28.xml?ContentType=application/vnd.openxmlformats-officedocument.spreadsheetml.worksheet+xml">
        <DigestMethod Algorithm="http://www.w3.org/2001/04/xmlenc#sha256"/>
        <DigestValue>4OjKQ2Nfb6UC5vpD9hsFY9txpaVbOTJBr8VSg5KQ4ro=</DigestValue>
      </Reference>
      <Reference URI="/xl/worksheets/sheet29.xml?ContentType=application/vnd.openxmlformats-officedocument.spreadsheetml.worksheet+xml">
        <DigestMethod Algorithm="http://www.w3.org/2001/04/xmlenc#sha256"/>
        <DigestValue>sF17kf7GGGtt2j1ZyDUlu8kqwllbnWEd+xIfwC+B5aM=</DigestValue>
      </Reference>
      <Reference URI="/xl/worksheets/sheet3.xml?ContentType=application/vnd.openxmlformats-officedocument.spreadsheetml.worksheet+xml">
        <DigestMethod Algorithm="http://www.w3.org/2001/04/xmlenc#sha256"/>
        <DigestValue>5tEerHqSGSoHPrOoFyd+sfYt24ECm/YVxmMCtNn8RMU=</DigestValue>
      </Reference>
      <Reference URI="/xl/worksheets/sheet30.xml?ContentType=application/vnd.openxmlformats-officedocument.spreadsheetml.worksheet+xml">
        <DigestMethod Algorithm="http://www.w3.org/2001/04/xmlenc#sha256"/>
        <DigestValue>Q8JdD22wJw7skiJ+OkeAwUjWJ9CEtYdRKonAd6B5Ypo=</DigestValue>
      </Reference>
      <Reference URI="/xl/worksheets/sheet4.xml?ContentType=application/vnd.openxmlformats-officedocument.spreadsheetml.worksheet+xml">
        <DigestMethod Algorithm="http://www.w3.org/2001/04/xmlenc#sha256"/>
        <DigestValue>ttIjv7hPLmRsZPthudsWww5Uh8rOJtrSIhPRj8K5wAQ=</DigestValue>
      </Reference>
      <Reference URI="/xl/worksheets/sheet5.xml?ContentType=application/vnd.openxmlformats-officedocument.spreadsheetml.worksheet+xml">
        <DigestMethod Algorithm="http://www.w3.org/2001/04/xmlenc#sha256"/>
        <DigestValue>bzHiScMpX8O1GG2mKcAnqiYL1/nmpZEnhmrZCXgvAD8=</DigestValue>
      </Reference>
      <Reference URI="/xl/worksheets/sheet6.xml?ContentType=application/vnd.openxmlformats-officedocument.spreadsheetml.worksheet+xml">
        <DigestMethod Algorithm="http://www.w3.org/2001/04/xmlenc#sha256"/>
        <DigestValue>YTtlRxlGfq9dhelqKjYQsuiooMLu/bEPLa/O/SKgjR8=</DigestValue>
      </Reference>
      <Reference URI="/xl/worksheets/sheet7.xml?ContentType=application/vnd.openxmlformats-officedocument.spreadsheetml.worksheet+xml">
        <DigestMethod Algorithm="http://www.w3.org/2001/04/xmlenc#sha256"/>
        <DigestValue>FU443ZE2NW407WqNBFSVSwPywFT6UmgFBPYcVu8RcoQ=</DigestValue>
      </Reference>
      <Reference URI="/xl/worksheets/sheet8.xml?ContentType=application/vnd.openxmlformats-officedocument.spreadsheetml.worksheet+xml">
        <DigestMethod Algorithm="http://www.w3.org/2001/04/xmlenc#sha256"/>
        <DigestValue>8bf2WCNY2ct0a7uqHQ9XpB8NaLQy1aNy7uhDeJTsWBY=</DigestValue>
      </Reference>
      <Reference URI="/xl/worksheets/sheet9.xml?ContentType=application/vnd.openxmlformats-officedocument.spreadsheetml.worksheet+xml">
        <DigestMethod Algorithm="http://www.w3.org/2001/04/xmlenc#sha256"/>
        <DigestValue>Y8GD/P/xtGQQbIieSr+FdNJWs0Ocr6ykzkeDMIkN8eg=</DigestValue>
      </Reference>
    </Manifest>
    <SignatureProperties>
      <SignatureProperty Id="idSignatureTime" Target="#idPackageSignature">
        <mdssi:SignatureTime xmlns:mdssi="http://schemas.openxmlformats.org/package/2006/digital-signature">
          <mdssi:Format>YYYY-MM-DDThh:mm:ssTZD</mdssi:Format>
          <mdssi:Value>2023-12-20T14:02:46Z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2023-12-20T14:02:46Z</xd:SigningTime>
          <xd:SigningCertificate>
            <xd:Cert>
              <xd:CertDigest>
                <DigestMethod Algorithm="http://www.w3.org/2001/04/xmlenc#sha256"/>
                <DigestValue>sBR1qJGb6E+B6ekJmLnyjEmTyL1RpkEWXAlakUWSrXw=</DigestValue>
              </xd:CertDigest>
              <xd:IssuerSerial>
                <X509IssuerName>CN=NBG Class 2 INT Sub CA, DC=nbg, DC=ge</X509IssuerName>
                <X509SerialNumber>192168389215804067021721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szTcU9YuhMaucZdvTKu67UH0PUL++/yK/Tx7dh5rlyQ=</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OYoYdTH78rlIW6k7pGFNVesQfkgiyH37f1U27CqbuRY=</DigestValue>
    </Reference>
  </SignedInfo>
  <SignatureValue>W72UmHNtLnukcMBc3n+fk7x96Paspqlv5fr28lU7PNN+gzSDPnwHRwymF/Ya2JeaquM6e4vXfM2u
fUiAIPzN4GaV2z7K0Vc3/Lqc9SWhQtGf5y/tk8ua0Oi7Ur2EW582DM87ZF5KeVKUAz5UVwfVbQmS
FFcKVleQxHHMknZC6NobctYkCaT4LKKGaFxAlmryTPzZEJtDvTRiub7tWdROxfDaMqTwDWeffkQ9
NJo2/6KVgRu5kKzS45XL2vwGOhA9YvVe6xGASL+kSjbUpVoZLGIGNSNcauegB70/FqAZVmjt+FIz
8V5+IDGboIjgN/Vy2y9NeO3KRmw/RCQ/UpNdBA==</SignatureValue>
  <KeyInfo>
    <X509Data>
      <X509Certificate>MIIGQDCCBSigAwIBAgIKKLXXjwADAAIDmzANBgkqhkiG9w0BAQsFADBKMRIwEAYKCZImiZPyLGQBGRYCZ2UxEzARBgoJkiaJk/IsZAEZFgNuYmcxHzAdBgNVBAMTFk5CRyBDbGFzcyAyIElOVCBTdWIgQ0EwHhcNMjExMjMwMTEzNjUyWhcNMjMxMjMwMTEzNjUyWjA+MRswGQYDVQQKExJKU0MgUHJvQ3JlZGl0IEJhbmsxHzAdBgNVBAMTFkJQQyAtIEVsZW5lIFRzaW50c2FkemUwggEiMA0GCSqGSIb3DQEBAQUAA4IBDwAwggEKAoIBAQDolQC3do8V+nD06sBVZz/z2AySeFaLbKP9w0c8U/XH5/7oGmdvwxzCy2UkldUEdAenNDTTeQ+dYmoUIxBR+6cuXrN9MH/eUQuoJq/5CUlAsxMQguC8gtmssG/IT4bHgeVmNM75vVC1WKhECeBVx1+ldMGvYirHq/BWtrWXlfktrA4tUJyefv2Xm+kfhDwei4jv2qy7mOv7nJAzWK6GZS2/88b7ZKyx9uKIM1DTb5+TV/DEhhjkqkoWvwYHWi/QF1Iy2PPHLjcss4fGAmQdasQFFEE9II+CLtzhRwd9fAvI1nQp76bsvZvDQt+dIAbArMM+s4N2iODoM9qY1lF74OPNAgMBAAGjggMyMIIDLjA8BgkrBgEEAYI3FQcELzAtBiUrBgEEAYI3FQjmsmCDjfVEhoGZCYO4oUqDvoRxBIPEkTOEg4hdAgFkAgEjMB0GA1UdJQQWMBQGCCsGAQUFBwMCBggrBgEFBQcDBDALBgNVHQ8EBAMCB4AwJwYJKwYBBAGCNxUKBBowGDAKBggrBgEFBQcDAjAKBggrBgEFBQcDBDAdBgNVHQ4EFgQUVWiA6J6Kf6BgfwfhP4DZ95hBzi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rEV1/8Hi3g/1uOfr0lTgYivypku0LcoR3B6QAIy530zeStWn2Q4mnsmfenD6qhjQtoGEd1ZEuccfcJlDQ8KQ3FNps+Rxi4cUpFJeF3hD4d8QsStM4EvQia1B1Aw06TRVtGYjyKNr21jkJLTpQ1XlJxNYMOoAeaaYcqtuixZf6co02XBDFNbrR4NxtceA5X2lW2VlEGwLw+47mNHBhsJ/uNFzJyDftHsqdrq0Gxb9VgYBfISgj6c2Ez/bIe304d1Pn4fxVdigJtcb+pGBg+5fTi77c0Ier+8PPu02lhsdA8V0UWwijqHdWLiwS3odBPfovz91g15XjOebUhpt9qJ6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mGgd6YByKC+0HiHdr+d75jNGuY6lYXnGTUDmtUiPYpc=</DigestValue>
      </Reference>
      <Reference URI="/xl/calcChain.xml?ContentType=application/vnd.openxmlformats-officedocument.spreadsheetml.calcChain+xml">
        <DigestMethod Algorithm="http://www.w3.org/2001/04/xmlenc#sha256"/>
        <DigestValue>o00apZ2pnYVlJINSKnzqaG8qtaAY4V/HZW4BnrubuAA=</DigestValue>
      </Reference>
      <Reference URI="/xl/connections.xml?ContentType=application/vnd.openxmlformats-officedocument.spreadsheetml.connections+xml">
        <DigestMethod Algorithm="http://www.w3.org/2001/04/xmlenc#sha256"/>
        <DigestValue>8atHDjxeKkGh+GjZ0CkVxgLOy9XgmCzYBi+JE4MzFOQ=</DigestValue>
      </Reference>
      <Reference URI="/xl/drawings/drawing1.xml?ContentType=application/vnd.openxmlformats-officedocument.drawing+xml">
        <DigestMethod Algorithm="http://www.w3.org/2001/04/xmlenc#sha256"/>
        <DigestValue>zUMwFaDZsFdlZu2ihqSvTSAfvXIHeFO0bBz+FhEuCGk=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AYN/xSU2YZHUGpvP1Ak6s/jZxrdopwsTnsp+eqYovoQ=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PMJicnjw5LiFxwL1C/VZVF8bb/6uE6fpooxSg+LIgUM=</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d9irY1kP6s0RhzUjL9wUKOKHRSiyNuGZ7AoePPvcDCE=</DigestValue>
      </Reference>
      <Reference URI="/xl/externalLinks/externalLink3.xml?ContentType=application/vnd.openxmlformats-officedocument.spreadsheetml.externalLink+xml">
        <DigestMethod Algorithm="http://www.w3.org/2001/04/xmlenc#sha256"/>
        <DigestValue>TbdKtlnI53gNtc08tQCZT73xQX+A79+p+mlNCXSsaTE=</DigestValue>
      </Reference>
      <Reference URI="/xl/externalLinks/externalLink4.xml?ContentType=application/vnd.openxmlformats-officedocument.spreadsheetml.externalLink+xml">
        <DigestMethod Algorithm="http://www.w3.org/2001/04/xmlenc#sha256"/>
        <DigestValue>Pm9glGcq5uLC+iQO5PWPO1RxTb84Y5fwanBcRLRtMC4=</DigestValue>
      </Reference>
      <Reference URI="/xl/externalLinks/externalLink5.xml?ContentType=application/vnd.openxmlformats-officedocument.spreadsheetml.externalLink+xml">
        <DigestMethod Algorithm="http://www.w3.org/2001/04/xmlenc#sha256"/>
        <DigestValue>Q/W1MIQh6jobIEyKiy+V4Zcw7L9rLQm8+anbqEdOYCs=</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RA3/K32bdY+IIISlB98+zOatL11zpuiX/VznasRL/h4=</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+NoZLx1xqPdkoDIyqBqtv/ezsytqZZ5jGWcPU3lPvxg=</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rHQuZFA5WJXaPPKqc90IYRXD+ZrCwH5OP62qvFqZ3AU=</DigestValue>
      </Reference>
      <Reference URI="/xl/styles.xml?ContentType=application/vnd.openxmlformats-officedocument.spreadsheetml.styles+xml">
        <DigestMethod Algorithm="http://www.w3.org/2001/04/xmlenc#sha256"/>
        <DigestValue>yceUb/6DwG/ntiJXYyLlb5atHkHuJR1KVlOca8w5X2w=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kuSOdMMHSyMBexkEsJOYCYz9+AuVr30HUeW7cpUSqmM=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5WfeiahzzfXX0vkpusBhHYBuyxg51hxSgDzKbp6czms=</DigestValue>
      </Reference>
      <Reference URI="/xl/worksheets/sheet10.xml?ContentType=application/vnd.openxmlformats-officedocument.spreadsheetml.worksheet+xml">
        <DigestMethod Algorithm="http://www.w3.org/2001/04/xmlenc#sha256"/>
        <DigestValue>T+LTap2F1gpdZCDdHpU7lAJVLDATDMuiXdvikMviTSc=</DigestValue>
      </Reference>
      <Reference URI="/xl/worksheets/sheet11.xml?ContentType=application/vnd.openxmlformats-officedocument.spreadsheetml.worksheet+xml">
        <DigestMethod Algorithm="http://www.w3.org/2001/04/xmlenc#sha256"/>
        <DigestValue>HPEvkHl+Sy9OdR0Rr6X8xtDzndfDRlpbij0toWvVq/s=</DigestValue>
      </Reference>
      <Reference URI="/xl/worksheets/sheet12.xml?ContentType=application/vnd.openxmlformats-officedocument.spreadsheetml.worksheet+xml">
        <DigestMethod Algorithm="http://www.w3.org/2001/04/xmlenc#sha256"/>
        <DigestValue>ELnVVPO/g6tVQwG9QHK5Wzf2qhxklDa53cCOGryoIhA=</DigestValue>
      </Reference>
      <Reference URI="/xl/worksheets/sheet13.xml?ContentType=application/vnd.openxmlformats-officedocument.spreadsheetml.worksheet+xml">
        <DigestMethod Algorithm="http://www.w3.org/2001/04/xmlenc#sha256"/>
        <DigestValue>qqxO7i6O9K12HKHSiCjV11NEFAwk4WsNwTrqqSeMTAQ=</DigestValue>
      </Reference>
      <Reference URI="/xl/worksheets/sheet14.xml?ContentType=application/vnd.openxmlformats-officedocument.spreadsheetml.worksheet+xml">
        <DigestMethod Algorithm="http://www.w3.org/2001/04/xmlenc#sha256"/>
        <DigestValue>7SQ+yd3au6W+vIKIEwAZxy5kaL8pSTkwuWc3MUirYcs=</DigestValue>
      </Reference>
      <Reference URI="/xl/worksheets/sheet15.xml?ContentType=application/vnd.openxmlformats-officedocument.spreadsheetml.worksheet+xml">
        <DigestMethod Algorithm="http://www.w3.org/2001/04/xmlenc#sha256"/>
        <DigestValue>ZbERurEzMv8y303KONKLaP/E2TY3jK2FhCm/T0EK8yA=</DigestValue>
      </Reference>
      <Reference URI="/xl/worksheets/sheet16.xml?ContentType=application/vnd.openxmlformats-officedocument.spreadsheetml.worksheet+xml">
        <DigestMethod Algorithm="http://www.w3.org/2001/04/xmlenc#sha256"/>
        <DigestValue>iNbPZXBp11nQi8i/mK59YpyqsgLkqorYpbpDu64FSr4=</DigestValue>
      </Reference>
      <Reference URI="/xl/worksheets/sheet17.xml?ContentType=application/vnd.openxmlformats-officedocument.spreadsheetml.worksheet+xml">
        <DigestMethod Algorithm="http://www.w3.org/2001/04/xmlenc#sha256"/>
        <DigestValue>hwaqvKrjM5ivjXqKB+16wXnqLft+LApgiPu6SW/lFaM=</DigestValue>
      </Reference>
      <Reference URI="/xl/worksheets/sheet18.xml?ContentType=application/vnd.openxmlformats-officedocument.spreadsheetml.worksheet+xml">
        <DigestMethod Algorithm="http://www.w3.org/2001/04/xmlenc#sha256"/>
        <DigestValue>Eux1tS4+ELEqqhEYwyxPPZc2PAt8dGjJMIiF+rh15AE=</DigestValue>
      </Reference>
      <Reference URI="/xl/worksheets/sheet19.xml?ContentType=application/vnd.openxmlformats-officedocument.spreadsheetml.worksheet+xml">
        <DigestMethod Algorithm="http://www.w3.org/2001/04/xmlenc#sha256"/>
        <DigestValue>SGStsemln1gfp/rkiqYnlw3B4l5CyCeBlVC+x9WMJao=</DigestValue>
      </Reference>
      <Reference URI="/xl/worksheets/sheet2.xml?ContentType=application/vnd.openxmlformats-officedocument.spreadsheetml.worksheet+xml">
        <DigestMethod Algorithm="http://www.w3.org/2001/04/xmlenc#sha256"/>
        <DigestValue>iyr9YWBCctBxi3rJAdt6zPDtGJlXgvhMIHdloVWcNaE=</DigestValue>
      </Reference>
      <Reference URI="/xl/worksheets/sheet20.xml?ContentType=application/vnd.openxmlformats-officedocument.spreadsheetml.worksheet+xml">
        <DigestMethod Algorithm="http://www.w3.org/2001/04/xmlenc#sha256"/>
        <DigestValue>Zx8GyV1NBh1FzJ6C2KckdR5QVeTdU6ZrXZkOYk/NQGA=</DigestValue>
      </Reference>
      <Reference URI="/xl/worksheets/sheet21.xml?ContentType=application/vnd.openxmlformats-officedocument.spreadsheetml.worksheet+xml">
        <DigestMethod Algorithm="http://www.w3.org/2001/04/xmlenc#sha256"/>
        <DigestValue>aE/XMvhwSoq1ssMDunMu5iU2VKYvDkdmoHhXIPIFp+k=</DigestValue>
      </Reference>
      <Reference URI="/xl/worksheets/sheet22.xml?ContentType=application/vnd.openxmlformats-officedocument.spreadsheetml.worksheet+xml">
        <DigestMethod Algorithm="http://www.w3.org/2001/04/xmlenc#sha256"/>
        <DigestValue>ie61l/Hsvgd6G+UezT71WXCXrX5qdC173EWCV5E5BOM=</DigestValue>
      </Reference>
      <Reference URI="/xl/worksheets/sheet23.xml?ContentType=application/vnd.openxmlformats-officedocument.spreadsheetml.worksheet+xml">
        <DigestMethod Algorithm="http://www.w3.org/2001/04/xmlenc#sha256"/>
        <DigestValue>wWok19BhLpk5oKmwUqENTydVyas8LRBP38mh+lcXGu4=</DigestValue>
      </Reference>
      <Reference URI="/xl/worksheets/sheet24.xml?ContentType=application/vnd.openxmlformats-officedocument.spreadsheetml.worksheet+xml">
        <DigestMethod Algorithm="http://www.w3.org/2001/04/xmlenc#sha256"/>
        <DigestValue>WeRAlf87iI3qhSg2e6MPV9lje8ILMPCrIAsW1JTiq2s=</DigestValue>
      </Reference>
      <Reference URI="/xl/worksheets/sheet25.xml?ContentType=application/vnd.openxmlformats-officedocument.spreadsheetml.worksheet+xml">
        <DigestMethod Algorithm="http://www.w3.org/2001/04/xmlenc#sha256"/>
        <DigestValue>2wDm21Gx5WwqImURRJbd1MPlmAKBIxuWnMvi1+WnYxM=</DigestValue>
      </Reference>
      <Reference URI="/xl/worksheets/sheet26.xml?ContentType=application/vnd.openxmlformats-officedocument.spreadsheetml.worksheet+xml">
        <DigestMethod Algorithm="http://www.w3.org/2001/04/xmlenc#sha256"/>
        <DigestValue>G9qmYz7CGcR2O3DWrvOZhkRFKKS+d8KscBB4/S+oHks=</DigestValue>
      </Reference>
      <Reference URI="/xl/worksheets/sheet27.xml?ContentType=application/vnd.openxmlformats-officedocument.spreadsheetml.worksheet+xml">
        <DigestMethod Algorithm="http://www.w3.org/2001/04/xmlenc#sha256"/>
        <DigestValue>oJWWALUUwLKHo/gR/OASRJ0XldwN/YToR6Iqi5zYsuM=</DigestValue>
      </Reference>
      <Reference URI="/xl/worksheets/sheet28.xml?ContentType=application/vnd.openxmlformats-officedocument.spreadsheetml.worksheet+xml">
        <DigestMethod Algorithm="http://www.w3.org/2001/04/xmlenc#sha256"/>
        <DigestValue>4OjKQ2Nfb6UC5vpD9hsFY9txpaVbOTJBr8VSg5KQ4ro=</DigestValue>
      </Reference>
      <Reference URI="/xl/worksheets/sheet29.xml?ContentType=application/vnd.openxmlformats-officedocument.spreadsheetml.worksheet+xml">
        <DigestMethod Algorithm="http://www.w3.org/2001/04/xmlenc#sha256"/>
        <DigestValue>sF17kf7GGGtt2j1ZyDUlu8kqwllbnWEd+xIfwC+B5aM=</DigestValue>
      </Reference>
      <Reference URI="/xl/worksheets/sheet3.xml?ContentType=application/vnd.openxmlformats-officedocument.spreadsheetml.worksheet+xml">
        <DigestMethod Algorithm="http://www.w3.org/2001/04/xmlenc#sha256"/>
        <DigestValue>5tEerHqSGSoHPrOoFyd+sfYt24ECm/YVxmMCtNn8RMU=</DigestValue>
      </Reference>
      <Reference URI="/xl/worksheets/sheet30.xml?ContentType=application/vnd.openxmlformats-officedocument.spreadsheetml.worksheet+xml">
        <DigestMethod Algorithm="http://www.w3.org/2001/04/xmlenc#sha256"/>
        <DigestValue>Q8JdD22wJw7skiJ+OkeAwUjWJ9CEtYdRKonAd6B5Ypo=</DigestValue>
      </Reference>
      <Reference URI="/xl/worksheets/sheet4.xml?ContentType=application/vnd.openxmlformats-officedocument.spreadsheetml.worksheet+xml">
        <DigestMethod Algorithm="http://www.w3.org/2001/04/xmlenc#sha256"/>
        <DigestValue>ttIjv7hPLmRsZPthudsWww5Uh8rOJtrSIhPRj8K5wAQ=</DigestValue>
      </Reference>
      <Reference URI="/xl/worksheets/sheet5.xml?ContentType=application/vnd.openxmlformats-officedocument.spreadsheetml.worksheet+xml">
        <DigestMethod Algorithm="http://www.w3.org/2001/04/xmlenc#sha256"/>
        <DigestValue>bzHiScMpX8O1GG2mKcAnqiYL1/nmpZEnhmrZCXgvAD8=</DigestValue>
      </Reference>
      <Reference URI="/xl/worksheets/sheet6.xml?ContentType=application/vnd.openxmlformats-officedocument.spreadsheetml.worksheet+xml">
        <DigestMethod Algorithm="http://www.w3.org/2001/04/xmlenc#sha256"/>
        <DigestValue>YTtlRxlGfq9dhelqKjYQsuiooMLu/bEPLa/O/SKgjR8=</DigestValue>
      </Reference>
      <Reference URI="/xl/worksheets/sheet7.xml?ContentType=application/vnd.openxmlformats-officedocument.spreadsheetml.worksheet+xml">
        <DigestMethod Algorithm="http://www.w3.org/2001/04/xmlenc#sha256"/>
        <DigestValue>FU443ZE2NW407WqNBFSVSwPywFT6UmgFBPYcVu8RcoQ=</DigestValue>
      </Reference>
      <Reference URI="/xl/worksheets/sheet8.xml?ContentType=application/vnd.openxmlformats-officedocument.spreadsheetml.worksheet+xml">
        <DigestMethod Algorithm="http://www.w3.org/2001/04/xmlenc#sha256"/>
        <DigestValue>8bf2WCNY2ct0a7uqHQ9XpB8NaLQy1aNy7uhDeJTsWBY=</DigestValue>
      </Reference>
      <Reference URI="/xl/worksheets/sheet9.xml?ContentType=application/vnd.openxmlformats-officedocument.spreadsheetml.worksheet+xml">
        <DigestMethod Algorithm="http://www.w3.org/2001/04/xmlenc#sha256"/>
        <DigestValue>Y8GD/P/xtGQQbIieSr+FdNJWs0Ocr6ykzkeDMIkN8eg=</DigestValue>
      </Reference>
    </Manifest>
    <SignatureProperties>
      <SignatureProperty Id="idSignatureTime" Target="#idPackageSignature">
        <mdssi:SignatureTime xmlns:mdssi="http://schemas.openxmlformats.org/package/2006/digital-signature">
          <mdssi:Format>YYYY-MM-DDThh:mm:ssTZD</mdssi:Format>
          <mdssi:Value>2023-12-20T14:03:06Z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2023-12-20T14:03:06Z</xd:SigningTime>
          <xd:SigningCertificate>
            <xd:Cert>
              <xd:CertDigest>
                <DigestMethod Algorithm="http://www.w3.org/2001/04/xmlenc#sha256"/>
                <DigestValue>tUB6DMjBGql2CL97Koj71ecIm9MMyrCfPkfmiA4GHfk=</DigestValue>
              </xd:CertDigest>
              <xd:IssuerSerial>
                <X509IssuerName>CN=NBG Class 2 INT Sub CA, DC=nbg, DC=ge</X509IssuerName>
                <X509SerialNumber>192249052625779946554267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Instruction!Print_Area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2023-12-20T14:01:23Z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2023-04-27T13:22:02Z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f50276d7-be79-4df1-8ad9-6d31bb96a2e7</vt:lpwstr>
  </property>
  <property fmtid="{D5CDD505-2E9C-101B-9397-08002B2CF9AE}" pid="13" name="MSIP_Label_78cbde42-0dd4-4942-9b1c-e23a1c4e5874_ContentBits">
    <vt:lpwstr>1</vt:lpwstr>
  </property>
</Properties>
</file>