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defaultThemeVersion="124226"/>
  <xr:revisionPtr revIDLastSave="0" documentId="13_ncr:1_{12D6B2F9-D80B-431C-8413-90FC65576956}" xr6:coauthVersionLast="47" xr6:coauthVersionMax="47" xr10:uidLastSave="{00000000-0000-0000-0000-000000000000}"/>
  <bookViews>
    <workbookView xWindow="-120" yWindow="-120" windowWidth="29040" windowHeight="15720"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s>
  <externalReferences>
    <externalReference r:id="rId30"/>
    <externalReference r:id="rId31"/>
    <externalReference r:id="rId32"/>
    <externalReference r:id="rId33"/>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94" l="1"/>
  <c r="G38" i="94"/>
  <c r="F38" i="94"/>
  <c r="E38" i="94"/>
  <c r="D38" i="94"/>
  <c r="C38" i="94"/>
  <c r="H42" i="94"/>
  <c r="H41" i="94"/>
  <c r="E42" i="94"/>
  <c r="E41" i="94"/>
  <c r="D19" i="104" l="1"/>
  <c r="E19" i="104"/>
  <c r="F19" i="104"/>
  <c r="G19" i="104"/>
  <c r="H19" i="104"/>
  <c r="I19" i="104"/>
  <c r="J19" i="104"/>
  <c r="K19" i="104"/>
  <c r="L19" i="104"/>
  <c r="M19" i="104"/>
  <c r="N19" i="104"/>
  <c r="O19" i="104"/>
  <c r="P19" i="104"/>
  <c r="Q19" i="104"/>
  <c r="R19" i="104"/>
  <c r="T19" i="104"/>
  <c r="U19" i="104"/>
  <c r="V19" i="104"/>
  <c r="C19" i="104"/>
  <c r="D33" i="102"/>
  <c r="E33" i="102"/>
  <c r="F33" i="102"/>
  <c r="G33" i="102"/>
  <c r="H33" i="102"/>
  <c r="I33" i="102"/>
  <c r="J33" i="102"/>
  <c r="K33" i="102"/>
  <c r="L33" i="102"/>
  <c r="C33" i="102"/>
  <c r="C38" i="79" l="1"/>
  <c r="K25" i="36"/>
  <c r="J25" i="36"/>
  <c r="I25" i="36"/>
  <c r="H25" i="36"/>
  <c r="G25" i="36"/>
  <c r="F25" i="36"/>
  <c r="C22" i="74"/>
  <c r="H22" i="74"/>
  <c r="C22" i="35"/>
  <c r="D22" i="35"/>
  <c r="E22" i="35"/>
  <c r="F22" i="35"/>
  <c r="G22" i="35"/>
  <c r="H22" i="35"/>
  <c r="I22" i="35"/>
  <c r="J22" i="35"/>
  <c r="K22" i="35"/>
  <c r="L22" i="35"/>
  <c r="M22" i="35"/>
  <c r="N22" i="35"/>
  <c r="O22" i="35"/>
  <c r="P22" i="35"/>
  <c r="Q22" i="35"/>
  <c r="R22" i="35"/>
  <c r="C66" i="69"/>
  <c r="C37" i="69"/>
  <c r="C38" i="69"/>
  <c r="C32" i="69"/>
  <c r="C28" i="69"/>
  <c r="C15" i="69"/>
  <c r="C13" i="69"/>
  <c r="C12" i="69"/>
  <c r="C11" i="69"/>
  <c r="C10" i="69"/>
  <c r="C9" i="69"/>
  <c r="C8" i="69"/>
  <c r="C7" i="69"/>
  <c r="C22" i="95" l="1"/>
  <c r="H21" i="95"/>
  <c r="B1" i="94" l="1"/>
  <c r="B1" i="93"/>
  <c r="B1" i="92"/>
  <c r="B1" i="104" l="1"/>
  <c r="B1" i="103"/>
  <c r="B1" i="102"/>
  <c r="B1" i="101"/>
  <c r="B1" i="100"/>
  <c r="B1" i="99"/>
  <c r="B1" i="98"/>
  <c r="B1" i="97"/>
  <c r="B1" i="96"/>
  <c r="B1" i="95"/>
  <c r="C10" i="99" l="1"/>
  <c r="C18" i="99" s="1"/>
  <c r="C7" i="98"/>
  <c r="D7" i="98"/>
  <c r="C10" i="98"/>
  <c r="D10"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H34" i="97" s="1"/>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22" i="95" s="1"/>
  <c r="H19" i="95"/>
  <c r="H20" i="95"/>
  <c r="D22" i="95"/>
  <c r="E22" i="95"/>
  <c r="F22" i="95"/>
  <c r="G22" i="95"/>
  <c r="C15" i="98" l="1"/>
  <c r="H21" i="96"/>
  <c r="C62" i="69"/>
  <c r="C58" i="69"/>
  <c r="C67" i="69" s="1"/>
  <c r="C46" i="69"/>
  <c r="C40" i="69"/>
  <c r="C29" i="69"/>
  <c r="C26" i="69"/>
  <c r="C23" i="69"/>
  <c r="C18" i="69"/>
  <c r="C14" i="69"/>
  <c r="C6" i="69"/>
  <c r="C52" i="69" l="1"/>
  <c r="C68" i="69" s="1"/>
  <c r="C35" i="69"/>
  <c r="H43" i="94"/>
  <c r="E43" i="94"/>
  <c r="B1" i="80" l="1"/>
  <c r="G6" i="71" l="1"/>
  <c r="G13" i="71" s="1"/>
  <c r="F6" i="71"/>
  <c r="F13" i="71" s="1"/>
  <c r="E6" i="71"/>
  <c r="E13" i="71" s="1"/>
  <c r="C6" i="71"/>
  <c r="C13" i="71" s="1"/>
  <c r="C35" i="79" l="1"/>
  <c r="B1" i="79" l="1"/>
  <c r="B1" i="37"/>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C30" i="79"/>
  <c r="C26" i="79"/>
  <c r="C8" i="79"/>
  <c r="H14" i="74" l="1"/>
  <c r="E8" i="37" l="1"/>
  <c r="G21" i="37"/>
  <c r="H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M21" i="37" s="1"/>
  <c r="L7" i="37"/>
  <c r="J7" i="37"/>
  <c r="J21" i="37" s="1"/>
  <c r="I7" i="37"/>
  <c r="I21" i="37" s="1"/>
  <c r="H7" i="37"/>
  <c r="G7" i="37"/>
  <c r="F7" i="37"/>
  <c r="F21" i="37" s="1"/>
  <c r="C7" i="37"/>
  <c r="N14" i="37" l="1"/>
  <c r="E14" i="37"/>
  <c r="E7" i="37"/>
  <c r="C21" i="37"/>
  <c r="N8" i="37"/>
  <c r="E21" i="37" l="1"/>
  <c r="C12" i="79" s="1"/>
  <c r="C18" i="79" s="1"/>
  <c r="C36" i="79" s="1"/>
  <c r="N7" i="37"/>
  <c r="N21" i="37" s="1"/>
  <c r="K7" i="37"/>
  <c r="K21" i="37" s="1"/>
  <c r="C5" i="73" l="1"/>
  <c r="S21" i="35" l="1"/>
  <c r="S20" i="35"/>
  <c r="S19" i="35"/>
  <c r="S18" i="35"/>
  <c r="S17" i="35"/>
  <c r="S16" i="35"/>
  <c r="S15" i="35"/>
  <c r="S14" i="35"/>
  <c r="S13" i="35"/>
  <c r="S12" i="35"/>
  <c r="S11" i="35"/>
  <c r="S10" i="35"/>
  <c r="S9" i="35"/>
  <c r="S8" i="35"/>
  <c r="S22" i="35" l="1"/>
  <c r="G22" i="74" l="1"/>
  <c r="F22" i="74"/>
  <c r="H8" i="74"/>
  <c r="V7" i="64" l="1"/>
  <c r="H13" i="74"/>
  <c r="H15" i="74"/>
  <c r="H16" i="74"/>
  <c r="H17" i="74"/>
  <c r="H18" i="74"/>
  <c r="H21" i="74"/>
  <c r="T21" i="64" l="1"/>
  <c r="U21" i="64"/>
  <c r="V9" i="64"/>
  <c r="D22" i="74" l="1"/>
  <c r="E22" i="74"/>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C6" i="28" l="1"/>
  <c r="C29" i="28" s="1"/>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B2" i="71"/>
  <c r="G5" i="71" s="1"/>
  <c r="C5" i="71" l="1"/>
  <c r="E5" i="71"/>
  <c r="F5" i="71"/>
  <c r="D5" i="71"/>
</calcChain>
</file>

<file path=xl/sharedStrings.xml><?xml version="1.0" encoding="utf-8"?>
<sst xmlns="http://schemas.openxmlformats.org/spreadsheetml/2006/main" count="1200" uniqueCount="734">
  <si>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</si>
  <si>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</si>
  <si>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</si>
  <si>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</si>
  <si>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</si>
  <si>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</si>
  <si>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</si>
  <si>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</si>
  <si>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</si>
  <si>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</si>
  <si>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</si>
  <si>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</si>
  <si>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</si>
  <si>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</si>
  <si>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</si>
  <si>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</si>
  <si>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</si>
  <si>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</si>
  <si>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</si>
  <si>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</si>
  <si>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</si>
  <si>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</si>
  <si>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</si>
  <si>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</si>
  <si>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</si>
  <si>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</si>
  <si>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</si>
  <si>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</si>
  <si>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</si>
  <si>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</si>
  <si>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</si>
  <si>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</si>
  <si>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</si>
  <si>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</si>
  <si>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</si>
  <si>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</si>
  <si>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</si>
  <si>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</si>
  <si>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</si>
  <si>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</si>
  <si>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</si>
  <si>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</si>
  <si>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</si>
  <si>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</si>
  <si>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</si>
  <si>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</si>
  <si>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</si>
  <si>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</si>
  <si>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</si>
  <si>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</si>
  <si>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</si>
  <si>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</si>
  <si>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</si>
  <si>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</si>
  <si>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</si>
  <si>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</si>
  <si>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</si>
  <si>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</si>
  <si>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</si>
  <si>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</si>
  <si>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</si>
  <si>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</si>
  <si>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</si>
  <si>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</si>
  <si>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</si>
  <si>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</si>
  <si>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</si>
  <si>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</si>
  <si>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</si>
  <si>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</si>
  <si>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</si>
  <si>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</si>
  <si>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</si>
  <si>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</si>
  <si>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</si>
  <si>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</si>
  <si>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</si>
  <si>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</si>
  <si>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</si>
  <si>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</si>
  <si>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</si>
  <si>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</si>
  <si>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</si>
  <si>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</si>
  <si>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</si>
  <si>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</si>
  <si>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</si>
  <si>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</si>
  <si>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</si>
  <si>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</si>
  <si>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</si>
  <si>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</si>
  <si>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</si>
  <si>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</si>
  <si>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</si>
  <si>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</si>
  <si>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</si>
  <si>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</si>
  <si>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</si>
  <si>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</si>
  <si>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</si>
  <si>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</si>
  <si>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</si>
  <si>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</si>
  <si>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</si>
  <si>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</si>
  <si>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</si>
  <si>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</si>
  <si>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</si>
  <si>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</si>
  <si>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</si>
  <si>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</si>
  <si>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</si>
  <si>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</si>
  <si>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</si>
  <si>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</si>
  <si>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</si>
  <si>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</si>
  <si>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</si>
  <si>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</si>
  <si>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</si>
  <si>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</si>
  <si>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</si>
  <si>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</si>
  <si>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</si>
  <si>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</si>
  <si>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</si>
  <si>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</si>
  <si>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</si>
  <si>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</si>
  <si>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</si>
  <si>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</si>
  <si>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</si>
  <si>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</si>
  <si>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</si>
  <si>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</si>
  <si>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</si>
  <si>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</si>
  <si>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</si>
  <si>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</si>
  <si>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</si>
  <si>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</si>
  <si>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</si>
  <si>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</si>
  <si>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</si>
  <si>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</si>
  <si>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</si>
  <si>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</si>
  <si>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</si>
  <si>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</si>
  <si>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</si>
  <si>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</si>
  <si>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</si>
  <si>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</si>
  <si>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</si>
  <si>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</si>
  <si>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</si>
  <si>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</si>
  <si>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</si>
  <si>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</si>
  <si>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</si>
  <si>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</si>
  <si>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</si>
  <si>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</si>
  <si>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</si>
  <si>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</si>
  <si>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</si>
  <si>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</si>
  <si>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</si>
  <si>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</si>
  <si>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</si>
  <si>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</si>
  <si>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</si>
  <si>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</si>
  <si>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</si>
  <si>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</si>
  <si>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</si>
  <si>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</si>
  <si>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</si>
  <si>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</si>
  <si>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</si>
  <si>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</si>
  <si>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</si>
  <si>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</si>
  <si>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</si>
  <si>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</si>
  <si>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</si>
  <si>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</si>
  <si>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</si>
  <si>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</si>
  <si>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</si>
  <si>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</si>
  <si>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</si>
  <si>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</si>
  <si>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</si>
  <si>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</si>
  <si>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</si>
  <si>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</si>
  <si>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</si>
  <si>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</si>
  <si>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</si>
  <si>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</si>
  <si>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</si>
  <si>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</si>
  <si>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</si>
  <si>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</si>
  <si>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</si>
  <si>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</si>
  <si>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</si>
  <si>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</si>
  <si>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</si>
  <si>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</si>
  <si>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</si>
  <si>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</si>
  <si>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</si>
  <si>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</si>
  <si>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</si>
  <si>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</si>
  <si>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</si>
  <si>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</si>
  <si>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</si>
  <si>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</si>
  <si>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</si>
  <si>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</si>
  <si>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</si>
  <si>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</si>
  <si>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</si>
  <si>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</si>
  <si>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</si>
  <si>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</si>
  <si>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</si>
  <si>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</si>
  <si>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</si>
  <si>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</si>
  <si>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</si>
  <si>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</si>
  <si>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</si>
  <si>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</si>
  <si>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</si>
  <si>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</si>
  <si>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</si>
  <si>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</si>
  <si>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</si>
  <si>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</si>
  <si>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</si>
  <si>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</si>
  <si>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</si>
  <si>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</si>
  <si>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</si>
  <si>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</si>
  <si>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</si>
  <si>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</si>
  <si>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</si>
  <si>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</si>
  <si>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</si>
  <si>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</si>
  <si>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</si>
  <si>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</si>
  <si>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</si>
  <si>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</si>
  <si>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</si>
  <si>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</si>
  <si>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</si>
  <si>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</si>
  <si>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</si>
  <si>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</si>
  <si>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</si>
  <si>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</si>
  <si>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</si>
  <si>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</si>
  <si>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</si>
  <si>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</si>
  <si>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</si>
  <si>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</si>
  <si>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</si>
  <si>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</si>
  <si>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</si>
  <si>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</si>
  <si>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</si>
  <si>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</si>
  <si>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</si>
  <si>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</si>
  <si>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</si>
  <si>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</si>
  <si>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</si>
  <si>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</si>
  <si>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</si>
  <si>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</si>
  <si>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</si>
  <si>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</si>
  <si>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</si>
  <si>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</si>
  <si>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</si>
  <si>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</si>
  <si>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</si>
  <si>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</si>
  <si>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</si>
  <si>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</si>
  <si>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</si>
  <si>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</si>
  <si>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</si>
  <si>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</si>
  <si>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</si>
  <si>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</si>
  <si>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</si>
  <si>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</si>
  <si>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</si>
  <si>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</si>
  <si>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</si>
  <si>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</si>
  <si>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</si>
  <si>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</si>
  <si>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</si>
  <si>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</si>
  <si>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</si>
  <si>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</si>
  <si>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</si>
  <si>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</si>
  <si>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</si>
  <si>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</si>
  <si>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</si>
  <si>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</si>
  <si>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</si>
  <si>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</si>
  <si>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</si>
  <si>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</si>
  <si>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</si>
  <si>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</si>
  <si>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</si>
  <si>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</si>
  <si>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</si>
  <si>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</si>
  <si>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</si>
  <si>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</si>
  <si>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</si>
  <si>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</si>
  <si>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</si>
  <si>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</si>
  <si>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</si>
  <si>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</si>
  <si>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</si>
  <si>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</si>
  <si>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</si>
  <si>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</si>
  <si>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</si>
  <si>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</si>
  <si>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</si>
  <si>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</si>
  <si>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</si>
  <si>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</si>
  <si>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</si>
  <si>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</si>
  <si>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</si>
  <si>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</si>
  <si>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</si>
  <si>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</si>
  <si>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</si>
  <si>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</si>
  <si>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</si>
  <si>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</si>
  <si>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</si>
  <si>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</si>
  <si>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</si>
  <si>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</si>
  <si>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</si>
  <si>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</si>
  <si>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</si>
  <si>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</si>
  <si>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</si>
  <si>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</si>
  <si>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</si>
  <si>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</si>
  <si>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</si>
  <si>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</si>
  <si>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</si>
  <si>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</si>
  <si>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</si>
  <si>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</si>
  <si>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</si>
  <si>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</si>
  <si>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</si>
  <si>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</si>
  <si>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</si>
  <si>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</si>
  <si>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</si>
  <si>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</si>
  <si>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</si>
  <si>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</si>
  <si>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</si>
  <si>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</si>
  <si>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</si>
  <si>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</si>
  <si>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</si>
  <si>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</si>
  <si>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</si>
  <si>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</si>
  <si>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</si>
  <si>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</si>
  <si>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</si>
  <si>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</si>
  <si>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</si>
  <si>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</si>
  <si>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</si>
  <si>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</si>
  <si>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</si>
  <si>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</si>
  <si>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</si>
  <si>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</si>
  <si>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</si>
  <si>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</si>
  <si>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</si>
  <si>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</si>
  <si>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</si>
  <si>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</si>
  <si>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</si>
  <si>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</si>
  <si>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</si>
  <si>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</si>
  <si>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</si>
  <si>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</si>
  <si>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</si>
  <si>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</si>
  <si>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</si>
  <si>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</si>
  <si>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</si>
  <si>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</si>
  <si>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</si>
  <si>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</si>
  <si>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</si>
  <si>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</si>
  <si>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</si>
  <si>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</si>
  <si>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</si>
  <si>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</si>
  <si>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</si>
  <si>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</si>
  <si>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</si>
  <si>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</si>
  <si>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</si>
  <si>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</si>
  <si>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</si>
  <si>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</si>
  <si>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</si>
  <si>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</si>
  <si>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</si>
  <si>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</si>
  <si>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</si>
  <si>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</si>
  <si>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</si>
  <si>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</si>
  <si>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</si>
  <si>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</si>
  <si>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</si>
  <si>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</si>
  <si>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</si>
  <si>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</si>
  <si>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</si>
  <si>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</si>
  <si>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</si>
  <si>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</si>
  <si>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</si>
  <si>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</si>
  <si>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</si>
  <si>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</si>
  <si>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</si>
  <si>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</si>
  <si>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</si>
  <si>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</si>
  <si>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</si>
  <si>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</si>
  <si>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</si>
  <si>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</si>
  <si>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</si>
  <si>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</si>
  <si>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</si>
  <si>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</si>
  <si>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</si>
  <si>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</si>
  <si>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</si>
  <si>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</si>
  <si>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</si>
  <si>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</si>
  <si>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</si>
  <si>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</si>
  <si>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</si>
  <si>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</si>
  <si>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</si>
  <si>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</si>
  <si>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</si>
  <si>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</si>
  <si>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</si>
  <si>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</si>
  <si>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</si>
  <si>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</si>
  <si>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</si>
  <si>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</si>
  <si>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</si>
  <si>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</si>
  <si>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</si>
  <si>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</si>
  <si>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</si>
  <si>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</si>
  <si>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</si>
  <si>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</si>
  <si>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</si>
  <si>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</si>
  <si>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</si>
  <si>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</si>
  <si>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</si>
  <si>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</si>
  <si>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</si>
  <si>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</si>
  <si>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</si>
  <si>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</si>
  <si>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</si>
  <si>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</si>
  <si>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</si>
  <si>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</si>
  <si>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</si>
  <si>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ზოგადი და ხარისხობრივი ინფორმაცია საცალო პროდუქტებზე</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</si>
  <si>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</si>
  <si>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</si>
  <si>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</si>
  <si>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</si>
  <si>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</si>
  <si>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</si>
  <si>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</si>
  <si>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</si>
  <si>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</si>
  <si>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</si>
  <si>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</si>
  <si>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</si>
  <si>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</si>
  <si>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</si>
  <si>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</si>
  <si>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</si>
  <si>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</si>
  <si>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</si>
  <si>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</si>
  <si>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</si>
  <si>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</si>
  <si>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</si>
  <si>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</si>
  <si>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</si>
  <si>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</si>
  <si>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</si>
  <si>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</si>
  <si>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</si>
  <si>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</si>
  <si>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</si>
  <si>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</si>
  <si>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</si>
  <si>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</si>
  <si>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</si>
  <si>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</si>
  <si>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</si>
  <si>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</si>
  <si>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</si>
  <si>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</si>
  <si>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</si>
  <si>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</si>
  <si>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</si>
  <si>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</si>
  <si>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</si>
  <si>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</si>
  <si>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</si>
  <si>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</si>
  <si>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</si>
  <si>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</si>
  <si>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</si>
  <si>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</si>
  <si>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</si>
  <si>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</si>
  <si>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</si>
  <si>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</si>
  <si>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</si>
  <si>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</si>
  <si>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</si>
  <si>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</si>
  <si>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</si>
  <si>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</si>
  <si>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</si>
  <si>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</si>
  <si>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</si>
  <si>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</si>
  <si>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</si>
  <si>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</si>
  <si>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</si>
  <si>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</si>
  <si>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</si>
  <si>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</si>
  <si>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</si>
  <si>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</si>
  <si>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</si>
  <si>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</si>
  <si>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</si>
  <si>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</si>
  <si>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</si>
  <si>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</si>
  <si>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</si>
  <si>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</si>
  <si>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</si>
  <si>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</si>
  <si>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</si>
  <si>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</si>
  <si>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</si>
  <si>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</si>
  <si>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</si>
  <si>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</si>
  <si>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</si>
  <si>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</si>
  <si>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</si>
  <si>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</si>
  <si>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</si>
  <si>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</si>
  <si>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</si>
  <si>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</si>
  <si>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</si>
  <si>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</si>
  <si>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</si>
  <si>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</si>
  <si>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</si>
  <si>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</si>
  <si>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</si>
  <si>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</si>
  <si>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</si>
  <si>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</si>
  <si>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</si>
  <si>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</si>
  <si>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</si>
  <si>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</si>
  <si>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</si>
  <si>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</si>
  <si>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</si>
  <si>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</si>
  <si>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</si>
  <si>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</si>
  <si>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</si>
  <si>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</si>
  <si>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</si>
  <si>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</si>
  <si>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</si>
  <si>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</si>
  <si>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</si>
  <si>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</si>
  <si>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</si>
  <si>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</si>
  <si>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</si>
  <si>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</si>
  <si>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</si>
  <si>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</si>
  <si>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</si>
  <si>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</si>
  <si>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</si>
  <si>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</si>
  <si>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</si>
  <si>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</si>
  <si>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</si>
  <si>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</si>
  <si>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</si>
  <si>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</si>
  <si>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</si>
  <si>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</si>
  <si>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</si>
  <si>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</si>
  <si>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</si>
  <si>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</si>
  <si>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</si>
  <si>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</si>
  <si>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</si>
  <si>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</si>
  <si>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</si>
  <si>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</si>
  <si>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</si>
  <si>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</si>
  <si>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</si>
  <si>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</si>
  <si>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</si>
  <si>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</si>
  <si>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</si>
  <si>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</si>
  <si>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</si>
  <si>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</si>
  <si>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</si>
  <si>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</si>
  <si>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</si>
  <si>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</si>
  <si>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</si>
  <si>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</si>
  <si>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</si>
  <si>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</si>
  <si>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</si>
  <si>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</si>
  <si>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</si>
  <si>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</si>
  <si>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</si>
  <si>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</si>
  <si>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</si>
  <si>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</si>
  <si>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</si>
  <si>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</si>
  <si>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</si>
  <si>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</si>
  <si>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</si>
  <si>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ს.ს "პროკრედიტ ბანკი"</t>
  </si>
  <si>
    <t>მარსელ სებასტიან ცაიტინგერი</t>
  </si>
  <si>
    <t>ალექს მატუა</t>
  </si>
  <si>
    <t>www.procreditbank.ge</t>
  </si>
  <si>
    <t>4Q-2023</t>
  </si>
  <si>
    <t>3Q-2023</t>
  </si>
  <si>
    <t>2Q-2023</t>
  </si>
  <si>
    <t>1Q-2023</t>
  </si>
  <si>
    <t>არადამოუკიდებელი თავმჯდომარე</t>
  </si>
  <si>
    <t>ჯან მარკო ფელიჩე</t>
  </si>
  <si>
    <t>არადამოუკიდებელ წევრი</t>
  </si>
  <si>
    <t>რაინერ პეტერ ოტენშტაინი</t>
  </si>
  <si>
    <t>დამოუკიდებელი წევრი</t>
  </si>
  <si>
    <t>სანდრინე მასიანი</t>
  </si>
  <si>
    <t>ნინო დადუნაშვილი</t>
  </si>
  <si>
    <t>ალექსი მატუა</t>
  </si>
  <si>
    <t>ზეინაბ ლომაშვილი</t>
  </si>
  <si>
    <t>ელენე ცინცაძე</t>
  </si>
  <si>
    <t xml:space="preserve">ProCredit Holding AG </t>
  </si>
  <si>
    <t>Zeitinger Invest GmbH</t>
  </si>
  <si>
    <t>KfW - Kreditanstalt für Wiederaufbau</t>
  </si>
  <si>
    <t>DOEN Participaties BV</t>
  </si>
  <si>
    <t>EBRD - European Bank for Reconstruction and Development</t>
  </si>
  <si>
    <t>TIAA-Teachers Insurance and Annuity Association</t>
  </si>
  <si>
    <t>ცხრილი 9 (Capital), N17</t>
  </si>
  <si>
    <t>გენერალური დირექტორი/ბიზნეს კლიენტები, ხაზინა და ფულადი სახსრების მართვა</t>
  </si>
  <si>
    <t>დირექტორი/საკრედიტო რისკები, ზოგადი რისკები, იურიდიული, ადამიანური რესურსების მართვა, კომპლაენსი და AML.</t>
  </si>
  <si>
    <t>დირექტორი/ფინანსები, ადმინისტრაცია, საკორესპონდენტო ურთიერთობების და ცენტრალიზებული ბექ ოფისი</t>
  </si>
  <si>
    <t>ქეთევან ბურდული</t>
  </si>
  <si>
    <t>დირექტორი/საცალო ბანკინგი, ციფრული არხების განვითარება, მარკეტინგი, საინფორმაციო ტექნოლოგიები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</si>
</sst>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s>
  <fonts count="138">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b/>
      <i/>
      <sz val="10"/>
      <color theme="1"/>
      <name val="Calibri"/>
      <family val="2"/>
      <scheme val="minor"/>
    </font>
    <font>
      <b/>
      <sz val="9"/>
      <name val="Calibri"/>
      <family val="2"/>
      <scheme val="minor"/>
    </font>
  </fonts>
  <fills count="83">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6" tint="0.59999389629810485"/>
        <bgColor indexed="64"/>
      </patternFill>
    </fill>
  </fills>
  <borders count="14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s>
  <cellStyleXfs count="21415">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72" fontId="26" fillId="37" borderId="0"/>
    <xf numFmtId="173" fontId="26" fillId="37" borderId="0"/>
    <xf numFmtId="172" fontId="26" fillId="37" borderId="0"/>
    <xf numFmtId="0" fontId="27" fillId="38" borderId="0" applyNumberFormat="0" applyBorder="0" applyAlignment="0" applyProtection="0"/>
    <xf numFmtId="0" fontId="4" fillId="13"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0" fontId="27"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172" fontId="28" fillId="47" borderId="0" applyNumberFormat="0" applyBorder="0" applyAlignment="0" applyProtection="0"/>
    <xf numFmtId="172" fontId="28" fillId="47" borderId="0" applyNumberFormat="0" applyBorder="0" applyAlignment="0" applyProtection="0"/>
    <xf numFmtId="173" fontId="28" fillId="47"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72" fontId="28" fillId="47" borderId="0" applyNumberFormat="0" applyBorder="0" applyAlignment="0" applyProtection="0"/>
    <xf numFmtId="173" fontId="28" fillId="47" borderId="0" applyNumberFormat="0" applyBorder="0" applyAlignment="0" applyProtection="0"/>
    <xf numFmtId="172" fontId="28" fillId="47" borderId="0" applyNumberFormat="0" applyBorder="0" applyAlignment="0" applyProtection="0"/>
    <xf numFmtId="172" fontId="28" fillId="47" borderId="0" applyNumberFormat="0" applyBorder="0" applyAlignment="0" applyProtection="0"/>
    <xf numFmtId="173" fontId="28" fillId="47" borderId="0" applyNumberFormat="0" applyBorder="0" applyAlignment="0" applyProtection="0"/>
    <xf numFmtId="172" fontId="28" fillId="47" borderId="0" applyNumberFormat="0" applyBorder="0" applyAlignment="0" applyProtection="0"/>
    <xf numFmtId="172" fontId="28" fillId="47" borderId="0" applyNumberFormat="0" applyBorder="0" applyAlignment="0" applyProtection="0"/>
    <xf numFmtId="173" fontId="28" fillId="47" borderId="0" applyNumberFormat="0" applyBorder="0" applyAlignment="0" applyProtection="0"/>
    <xf numFmtId="172" fontId="28" fillId="47" borderId="0" applyNumberFormat="0" applyBorder="0" applyAlignment="0" applyProtection="0"/>
    <xf numFmtId="172" fontId="28" fillId="47" borderId="0" applyNumberFormat="0" applyBorder="0" applyAlignment="0" applyProtection="0"/>
    <xf numFmtId="173" fontId="28" fillId="47" borderId="0" applyNumberFormat="0" applyBorder="0" applyAlignment="0" applyProtection="0"/>
    <xf numFmtId="172"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72" fontId="31" fillId="46" borderId="0" applyNumberFormat="0" applyBorder="0" applyAlignment="0" applyProtection="0"/>
    <xf numFmtId="172" fontId="31" fillId="46" borderId="0" applyNumberFormat="0" applyBorder="0" applyAlignment="0" applyProtection="0"/>
    <xf numFmtId="173"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2" fontId="31" fillId="46" borderId="0" applyNumberFormat="0" applyBorder="0" applyAlignment="0" applyProtection="0"/>
    <xf numFmtId="173" fontId="31" fillId="46" borderId="0" applyNumberFormat="0" applyBorder="0" applyAlignment="0" applyProtection="0"/>
    <xf numFmtId="172" fontId="31" fillId="46" borderId="0" applyNumberFormat="0" applyBorder="0" applyAlignment="0" applyProtection="0"/>
    <xf numFmtId="172" fontId="31" fillId="46" borderId="0" applyNumberFormat="0" applyBorder="0" applyAlignment="0" applyProtection="0"/>
    <xf numFmtId="173" fontId="31" fillId="46" borderId="0" applyNumberFormat="0" applyBorder="0" applyAlignment="0" applyProtection="0"/>
    <xf numFmtId="172" fontId="31" fillId="46" borderId="0" applyNumberFormat="0" applyBorder="0" applyAlignment="0" applyProtection="0"/>
    <xf numFmtId="172" fontId="31" fillId="46" borderId="0" applyNumberFormat="0" applyBorder="0" applyAlignment="0" applyProtection="0"/>
    <xf numFmtId="173" fontId="31" fillId="46" borderId="0" applyNumberFormat="0" applyBorder="0" applyAlignment="0" applyProtection="0"/>
    <xf numFmtId="172" fontId="31" fillId="46" borderId="0" applyNumberFormat="0" applyBorder="0" applyAlignment="0" applyProtection="0"/>
    <xf numFmtId="172" fontId="31" fillId="46" borderId="0" applyNumberFormat="0" applyBorder="0" applyAlignment="0" applyProtection="0"/>
    <xf numFmtId="173" fontId="31" fillId="46" borderId="0" applyNumberFormat="0" applyBorder="0" applyAlignment="0" applyProtection="0"/>
    <xf numFmtId="172"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72" fontId="31" fillId="51" borderId="0" applyNumberFormat="0" applyBorder="0" applyAlignment="0" applyProtection="0"/>
    <xf numFmtId="172" fontId="31" fillId="51" borderId="0" applyNumberFormat="0" applyBorder="0" applyAlignment="0" applyProtection="0"/>
    <xf numFmtId="173"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72" fontId="31" fillId="51" borderId="0" applyNumberFormat="0" applyBorder="0" applyAlignment="0" applyProtection="0"/>
    <xf numFmtId="173" fontId="31" fillId="51" borderId="0" applyNumberFormat="0" applyBorder="0" applyAlignment="0" applyProtection="0"/>
    <xf numFmtId="172" fontId="31" fillId="51" borderId="0" applyNumberFormat="0" applyBorder="0" applyAlignment="0" applyProtection="0"/>
    <xf numFmtId="172" fontId="31" fillId="51" borderId="0" applyNumberFormat="0" applyBorder="0" applyAlignment="0" applyProtection="0"/>
    <xf numFmtId="173" fontId="31" fillId="51" borderId="0" applyNumberFormat="0" applyBorder="0" applyAlignment="0" applyProtection="0"/>
    <xf numFmtId="172" fontId="31" fillId="51" borderId="0" applyNumberFormat="0" applyBorder="0" applyAlignment="0" applyProtection="0"/>
    <xf numFmtId="172" fontId="31" fillId="51" borderId="0" applyNumberFormat="0" applyBorder="0" applyAlignment="0" applyProtection="0"/>
    <xf numFmtId="173" fontId="31" fillId="51" borderId="0" applyNumberFormat="0" applyBorder="0" applyAlignment="0" applyProtection="0"/>
    <xf numFmtId="172" fontId="31" fillId="51" borderId="0" applyNumberFormat="0" applyBorder="0" applyAlignment="0" applyProtection="0"/>
    <xf numFmtId="172" fontId="31" fillId="51" borderId="0" applyNumberFormat="0" applyBorder="0" applyAlignment="0" applyProtection="0"/>
    <xf numFmtId="173" fontId="31" fillId="51" borderId="0" applyNumberFormat="0" applyBorder="0" applyAlignment="0" applyProtection="0"/>
    <xf numFmtId="172"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72" fontId="31" fillId="54" borderId="0" applyNumberFormat="0" applyBorder="0" applyAlignment="0" applyProtection="0"/>
    <xf numFmtId="172" fontId="31" fillId="54" borderId="0" applyNumberFormat="0" applyBorder="0" applyAlignment="0" applyProtection="0"/>
    <xf numFmtId="173"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72" fontId="31" fillId="54" borderId="0" applyNumberFormat="0" applyBorder="0" applyAlignment="0" applyProtection="0"/>
    <xf numFmtId="173" fontId="31" fillId="54" borderId="0" applyNumberFormat="0" applyBorder="0" applyAlignment="0" applyProtection="0"/>
    <xf numFmtId="172" fontId="31" fillId="54" borderId="0" applyNumberFormat="0" applyBorder="0" applyAlignment="0" applyProtection="0"/>
    <xf numFmtId="172" fontId="31" fillId="54" borderId="0" applyNumberFormat="0" applyBorder="0" applyAlignment="0" applyProtection="0"/>
    <xf numFmtId="173" fontId="31" fillId="54" borderId="0" applyNumberFormat="0" applyBorder="0" applyAlignment="0" applyProtection="0"/>
    <xf numFmtId="172" fontId="31" fillId="54" borderId="0" applyNumberFormat="0" applyBorder="0" applyAlignment="0" applyProtection="0"/>
    <xf numFmtId="172" fontId="31" fillId="54" borderId="0" applyNumberFormat="0" applyBorder="0" applyAlignment="0" applyProtection="0"/>
    <xf numFmtId="173" fontId="31" fillId="54" borderId="0" applyNumberFormat="0" applyBorder="0" applyAlignment="0" applyProtection="0"/>
    <xf numFmtId="172" fontId="31" fillId="54" borderId="0" applyNumberFormat="0" applyBorder="0" applyAlignment="0" applyProtection="0"/>
    <xf numFmtId="172" fontId="31" fillId="54" borderId="0" applyNumberFormat="0" applyBorder="0" applyAlignment="0" applyProtection="0"/>
    <xf numFmtId="173" fontId="31" fillId="54" borderId="0" applyNumberFormat="0" applyBorder="0" applyAlignment="0" applyProtection="0"/>
    <xf numFmtId="172"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72" fontId="31" fillId="58" borderId="0" applyNumberFormat="0" applyBorder="0" applyAlignment="0" applyProtection="0"/>
    <xf numFmtId="172" fontId="31" fillId="58" borderId="0" applyNumberFormat="0" applyBorder="0" applyAlignment="0" applyProtection="0"/>
    <xf numFmtId="173"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72" fontId="31" fillId="58" borderId="0" applyNumberFormat="0" applyBorder="0" applyAlignment="0" applyProtection="0"/>
    <xf numFmtId="173" fontId="31" fillId="58" borderId="0" applyNumberFormat="0" applyBorder="0" applyAlignment="0" applyProtection="0"/>
    <xf numFmtId="172" fontId="31" fillId="58" borderId="0" applyNumberFormat="0" applyBorder="0" applyAlignment="0" applyProtection="0"/>
    <xf numFmtId="172" fontId="31" fillId="58" borderId="0" applyNumberFormat="0" applyBorder="0" applyAlignment="0" applyProtection="0"/>
    <xf numFmtId="173" fontId="31" fillId="58" borderId="0" applyNumberFormat="0" applyBorder="0" applyAlignment="0" applyProtection="0"/>
    <xf numFmtId="172" fontId="31" fillId="58" borderId="0" applyNumberFormat="0" applyBorder="0" applyAlignment="0" applyProtection="0"/>
    <xf numFmtId="172" fontId="31" fillId="58" borderId="0" applyNumberFormat="0" applyBorder="0" applyAlignment="0" applyProtection="0"/>
    <xf numFmtId="173" fontId="31" fillId="58" borderId="0" applyNumberFormat="0" applyBorder="0" applyAlignment="0" applyProtection="0"/>
    <xf numFmtId="172" fontId="31" fillId="58" borderId="0" applyNumberFormat="0" applyBorder="0" applyAlignment="0" applyProtection="0"/>
    <xf numFmtId="172" fontId="31" fillId="58" borderId="0" applyNumberFormat="0" applyBorder="0" applyAlignment="0" applyProtection="0"/>
    <xf numFmtId="173" fontId="31" fillId="58" borderId="0" applyNumberFormat="0" applyBorder="0" applyAlignment="0" applyProtection="0"/>
    <xf numFmtId="172"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72" fontId="31" fillId="60" borderId="0" applyNumberFormat="0" applyBorder="0" applyAlignment="0" applyProtection="0"/>
    <xf numFmtId="172" fontId="31" fillId="60" borderId="0" applyNumberFormat="0" applyBorder="0" applyAlignment="0" applyProtection="0"/>
    <xf numFmtId="173"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72" fontId="31" fillId="60" borderId="0" applyNumberFormat="0" applyBorder="0" applyAlignment="0" applyProtection="0"/>
    <xf numFmtId="173" fontId="31" fillId="60" borderId="0" applyNumberFormat="0" applyBorder="0" applyAlignment="0" applyProtection="0"/>
    <xf numFmtId="172" fontId="31" fillId="60" borderId="0" applyNumberFormat="0" applyBorder="0" applyAlignment="0" applyProtection="0"/>
    <xf numFmtId="172" fontId="31" fillId="60" borderId="0" applyNumberFormat="0" applyBorder="0" applyAlignment="0" applyProtection="0"/>
    <xf numFmtId="173" fontId="31" fillId="60" borderId="0" applyNumberFormat="0" applyBorder="0" applyAlignment="0" applyProtection="0"/>
    <xf numFmtId="172" fontId="31" fillId="60" borderId="0" applyNumberFormat="0" applyBorder="0" applyAlignment="0" applyProtection="0"/>
    <xf numFmtId="172" fontId="31" fillId="60" borderId="0" applyNumberFormat="0" applyBorder="0" applyAlignment="0" applyProtection="0"/>
    <xf numFmtId="173" fontId="31" fillId="60" borderId="0" applyNumberFormat="0" applyBorder="0" applyAlignment="0" applyProtection="0"/>
    <xf numFmtId="172" fontId="31" fillId="60" borderId="0" applyNumberFormat="0" applyBorder="0" applyAlignment="0" applyProtection="0"/>
    <xf numFmtId="172" fontId="31" fillId="60" borderId="0" applyNumberFormat="0" applyBorder="0" applyAlignment="0" applyProtection="0"/>
    <xf numFmtId="173" fontId="31" fillId="60" borderId="0" applyNumberFormat="0" applyBorder="0" applyAlignment="0" applyProtection="0"/>
    <xf numFmtId="172"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72" fontId="31" fillId="63" borderId="0" applyNumberFormat="0" applyBorder="0" applyAlignment="0" applyProtection="0"/>
    <xf numFmtId="172" fontId="31" fillId="63" borderId="0" applyNumberFormat="0" applyBorder="0" applyAlignment="0" applyProtection="0"/>
    <xf numFmtId="173"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72" fontId="31" fillId="63" borderId="0" applyNumberFormat="0" applyBorder="0" applyAlignment="0" applyProtection="0"/>
    <xf numFmtId="173" fontId="31" fillId="63" borderId="0" applyNumberFormat="0" applyBorder="0" applyAlignment="0" applyProtection="0"/>
    <xf numFmtId="172" fontId="31" fillId="63" borderId="0" applyNumberFormat="0" applyBorder="0" applyAlignment="0" applyProtection="0"/>
    <xf numFmtId="172" fontId="31" fillId="63" borderId="0" applyNumberFormat="0" applyBorder="0" applyAlignment="0" applyProtection="0"/>
    <xf numFmtId="173" fontId="31" fillId="63" borderId="0" applyNumberFormat="0" applyBorder="0" applyAlignment="0" applyProtection="0"/>
    <xf numFmtId="172" fontId="31" fillId="63" borderId="0" applyNumberFormat="0" applyBorder="0" applyAlignment="0" applyProtection="0"/>
    <xf numFmtId="172" fontId="31" fillId="63" borderId="0" applyNumberFormat="0" applyBorder="0" applyAlignment="0" applyProtection="0"/>
    <xf numFmtId="173" fontId="31" fillId="63" borderId="0" applyNumberFormat="0" applyBorder="0" applyAlignment="0" applyProtection="0"/>
    <xf numFmtId="172" fontId="31" fillId="63" borderId="0" applyNumberFormat="0" applyBorder="0" applyAlignment="0" applyProtection="0"/>
    <xf numFmtId="172" fontId="31" fillId="63" borderId="0" applyNumberFormat="0" applyBorder="0" applyAlignment="0" applyProtection="0"/>
    <xf numFmtId="173" fontId="31" fillId="63" borderId="0" applyNumberFormat="0" applyBorder="0" applyAlignment="0" applyProtection="0"/>
    <xf numFmtId="172"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72" fontId="34" fillId="39" borderId="0" applyNumberFormat="0" applyBorder="0" applyAlignment="0" applyProtection="0"/>
    <xf numFmtId="172" fontId="34" fillId="39" borderId="0" applyNumberFormat="0" applyBorder="0" applyAlignment="0" applyProtection="0"/>
    <xf numFmtId="173"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72" fontId="34" fillId="39" borderId="0" applyNumberFormat="0" applyBorder="0" applyAlignment="0" applyProtection="0"/>
    <xf numFmtId="173" fontId="34" fillId="39" borderId="0" applyNumberFormat="0" applyBorder="0" applyAlignment="0" applyProtection="0"/>
    <xf numFmtId="172" fontId="34" fillId="39" borderId="0" applyNumberFormat="0" applyBorder="0" applyAlignment="0" applyProtection="0"/>
    <xf numFmtId="172" fontId="34" fillId="39" borderId="0" applyNumberFormat="0" applyBorder="0" applyAlignment="0" applyProtection="0"/>
    <xf numFmtId="173" fontId="34" fillId="39" borderId="0" applyNumberFormat="0" applyBorder="0" applyAlignment="0" applyProtection="0"/>
    <xf numFmtId="172" fontId="34" fillId="39" borderId="0" applyNumberFormat="0" applyBorder="0" applyAlignment="0" applyProtection="0"/>
    <xf numFmtId="172" fontId="34" fillId="39" borderId="0" applyNumberFormat="0" applyBorder="0" applyAlignment="0" applyProtection="0"/>
    <xf numFmtId="173" fontId="34" fillId="39" borderId="0" applyNumberFormat="0" applyBorder="0" applyAlignment="0" applyProtection="0"/>
    <xf numFmtId="172" fontId="34" fillId="39" borderId="0" applyNumberFormat="0" applyBorder="0" applyAlignment="0" applyProtection="0"/>
    <xf numFmtId="172" fontId="34" fillId="39" borderId="0" applyNumberFormat="0" applyBorder="0" applyAlignment="0" applyProtection="0"/>
    <xf numFmtId="173" fontId="34" fillId="39" borderId="0" applyNumberFormat="0" applyBorder="0" applyAlignment="0" applyProtection="0"/>
    <xf numFmtId="172" fontId="34" fillId="39" borderId="0" applyNumberFormat="0" applyBorder="0" applyAlignment="0" applyProtection="0"/>
    <xf numFmtId="0" fontId="32" fillId="39" borderId="0" applyNumberFormat="0" applyBorder="0" applyAlignment="0" applyProtection="0"/>
    <xf numFmtId="174" fontId="35"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5" fontId="37" fillId="0" borderId="0" applyFill="0" applyBorder="0" applyAlignment="0"/>
    <xf numFmtId="175" fontId="37"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6" fontId="37" fillId="0" borderId="0" applyFill="0" applyBorder="0" applyAlignment="0"/>
    <xf numFmtId="177" fontId="37" fillId="0" borderId="0" applyFill="0" applyBorder="0" applyAlignment="0"/>
    <xf numFmtId="178" fontId="37" fillId="0" borderId="0" applyFill="0" applyBorder="0" applyAlignment="0"/>
    <xf numFmtId="179"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172" fontId="40"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172" fontId="40"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173" fontId="40"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172" fontId="40" fillId="64" borderId="38" applyNumberFormat="0" applyAlignment="0" applyProtection="0"/>
    <xf numFmtId="173" fontId="40" fillId="64" borderId="38" applyNumberFormat="0" applyAlignment="0" applyProtection="0"/>
    <xf numFmtId="172" fontId="40" fillId="64" borderId="38" applyNumberFormat="0" applyAlignment="0" applyProtection="0"/>
    <xf numFmtId="172" fontId="40" fillId="64" borderId="38" applyNumberFormat="0" applyAlignment="0" applyProtection="0"/>
    <xf numFmtId="173" fontId="40" fillId="64" borderId="38" applyNumberFormat="0" applyAlignment="0" applyProtection="0"/>
    <xf numFmtId="172" fontId="40" fillId="64" borderId="38" applyNumberFormat="0" applyAlignment="0" applyProtection="0"/>
    <xf numFmtId="172" fontId="40" fillId="64" borderId="38" applyNumberFormat="0" applyAlignment="0" applyProtection="0"/>
    <xf numFmtId="173" fontId="40" fillId="64" borderId="38" applyNumberFormat="0" applyAlignment="0" applyProtection="0"/>
    <xf numFmtId="172" fontId="40" fillId="64" borderId="38" applyNumberFormat="0" applyAlignment="0" applyProtection="0"/>
    <xf numFmtId="172" fontId="40" fillId="64" borderId="38" applyNumberFormat="0" applyAlignment="0" applyProtection="0"/>
    <xf numFmtId="173" fontId="40" fillId="64" borderId="38" applyNumberFormat="0" applyAlignment="0" applyProtection="0"/>
    <xf numFmtId="172" fontId="40" fillId="64" borderId="38" applyNumberFormat="0" applyAlignment="0" applyProtection="0"/>
    <xf numFmtId="0" fontId="38" fillId="64" borderId="38" applyNumberFormat="0" applyAlignment="0" applyProtection="0"/>
    <xf numFmtId="0" fontId="41" fillId="65" borderId="39" applyNumberFormat="0" applyAlignment="0" applyProtection="0"/>
    <xf numFmtId="0" fontId="42" fillId="10" borderId="34" applyNumberFormat="0" applyAlignment="0" applyProtection="0"/>
    <xf numFmtId="172"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0" fontId="41"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0" fontId="42" fillId="10" borderId="34"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173" fontId="43" fillId="65" borderId="39" applyNumberFormat="0" applyAlignment="0" applyProtection="0"/>
    <xf numFmtId="172" fontId="43" fillId="65" borderId="39" applyNumberFormat="0" applyAlignment="0" applyProtection="0"/>
    <xf numFmtId="0" fontId="41" fillId="65"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quotePrefix="1">
      <protection locked="0"/>
    </xf>
    <xf numFmtId="168" fontId="27" fillId="0" borderId="0" applyFont="0" applyFill="0" applyBorder="0" applyAlignment="0" applyProtection="0"/>
    <xf numFmtId="168" fontId="2" fillId="0" borderId="0" quotePrefix="1">
      <protection locked="0"/>
    </xf>
    <xf numFmtId="168" fontId="27"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5" fillId="0" borderId="0"/>
    <xf numFmtId="176" fontId="37" fillId="0" borderId="0" applyFont="0" applyFill="0" applyBorder="0" applyAlignment="0" applyProtection="0"/>
    <xf numFmtId="167" fontId="2" fillId="0" borderId="0" applyFont="0" applyFill="0" applyBorder="0" applyAlignment="0" applyProtection="0"/>
    <xf numFmtId="167" fontId="8"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4" fontId="2"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0" fontId="48" fillId="0" borderId="0" applyNumberFormat="0" applyFill="0" applyBorder="0" applyAlignment="0" applyProtection="0"/>
    <xf numFmtId="172" fontId="2" fillId="0" borderId="0"/>
    <xf numFmtId="0" fontId="2" fillId="0" borderId="0"/>
    <xf numFmtId="172"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72" fontId="53" fillId="40" borderId="0" applyNumberFormat="0" applyBorder="0" applyAlignment="0" applyProtection="0"/>
    <xf numFmtId="172" fontId="53" fillId="40" borderId="0" applyNumberFormat="0" applyBorder="0" applyAlignment="0" applyProtection="0"/>
    <xf numFmtId="173"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72" fontId="53" fillId="40" borderId="0" applyNumberFormat="0" applyBorder="0" applyAlignment="0" applyProtection="0"/>
    <xf numFmtId="173" fontId="53" fillId="40" borderId="0" applyNumberFormat="0" applyBorder="0" applyAlignment="0" applyProtection="0"/>
    <xf numFmtId="172" fontId="53" fillId="40" borderId="0" applyNumberFormat="0" applyBorder="0" applyAlignment="0" applyProtection="0"/>
    <xf numFmtId="172" fontId="53" fillId="40" borderId="0" applyNumberFormat="0" applyBorder="0" applyAlignment="0" applyProtection="0"/>
    <xf numFmtId="173" fontId="53" fillId="40" borderId="0" applyNumberFormat="0" applyBorder="0" applyAlignment="0" applyProtection="0"/>
    <xf numFmtId="172" fontId="53" fillId="40" borderId="0" applyNumberFormat="0" applyBorder="0" applyAlignment="0" applyProtection="0"/>
    <xf numFmtId="172" fontId="53" fillId="40" borderId="0" applyNumberFormat="0" applyBorder="0" applyAlignment="0" applyProtection="0"/>
    <xf numFmtId="173" fontId="53" fillId="40" borderId="0" applyNumberFormat="0" applyBorder="0" applyAlignment="0" applyProtection="0"/>
    <xf numFmtId="172" fontId="53" fillId="40" borderId="0" applyNumberFormat="0" applyBorder="0" applyAlignment="0" applyProtection="0"/>
    <xf numFmtId="172" fontId="53" fillId="40" borderId="0" applyNumberFormat="0" applyBorder="0" applyAlignment="0" applyProtection="0"/>
    <xf numFmtId="173" fontId="53" fillId="40" borderId="0" applyNumberFormat="0" applyBorder="0" applyAlignment="0" applyProtection="0"/>
    <xf numFmtId="172" fontId="53" fillId="40" borderId="0" applyNumberFormat="0" applyBorder="0" applyAlignment="0" applyProtection="0"/>
    <xf numFmtId="0" fontId="51" fillId="40" borderId="0" applyNumberFormat="0" applyBorder="0" applyAlignment="0" applyProtection="0"/>
    <xf numFmtId="0" fontId="2" fillId="69"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72"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72" fontId="54" fillId="0" borderId="9">
      <alignment horizontal="left" vertical="center"/>
    </xf>
    <xf numFmtId="0" fontId="55" fillId="0" borderId="41" applyNumberFormat="0" applyFill="0" applyAlignment="0" applyProtection="0"/>
    <xf numFmtId="173" fontId="55" fillId="0" borderId="41" applyNumberFormat="0" applyFill="0" applyAlignment="0" applyProtection="0"/>
    <xf numFmtId="0"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73" fontId="56" fillId="0" borderId="42" applyNumberFormat="0" applyFill="0" applyAlignment="0" applyProtection="0"/>
    <xf numFmtId="0"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73"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73" fontId="57" fillId="0" borderId="0" applyNumberFormat="0" applyFill="0" applyBorder="0" applyAlignment="0" applyProtection="0"/>
    <xf numFmtId="0"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0" fontId="57" fillId="0" borderId="0" applyNumberFormat="0" applyFill="0" applyBorder="0" applyAlignment="0" applyProtection="0"/>
    <xf numFmtId="37" fontId="58" fillId="0" borderId="0"/>
    <xf numFmtId="172" fontId="59" fillId="0" borderId="0"/>
    <xf numFmtId="0" fontId="59" fillId="0" borderId="0"/>
    <xf numFmtId="172" fontId="59" fillId="0" borderId="0"/>
    <xf numFmtId="172" fontId="54" fillId="0" borderId="0"/>
    <xf numFmtId="0" fontId="54" fillId="0" borderId="0"/>
    <xf numFmtId="172" fontId="54"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172" fontId="63" fillId="0" borderId="0"/>
    <xf numFmtId="0" fontId="63" fillId="0" borderId="0"/>
    <xf numFmtId="172" fontId="63" fillId="0" borderId="0"/>
    <xf numFmtId="0" fontId="62"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4" fillId="0" borderId="0" applyNumberFormat="0" applyFill="0" applyBorder="0" applyAlignment="0" applyProtection="0">
      <alignment vertical="top"/>
      <protection locked="0"/>
    </xf>
    <xf numFmtId="173" fontId="64" fillId="0" borderId="0" applyNumberFormat="0" applyFill="0" applyBorder="0" applyAlignment="0" applyProtection="0">
      <alignment vertical="top"/>
      <protection locked="0"/>
    </xf>
    <xf numFmtId="172" fontId="64" fillId="0" borderId="0" applyNumberFormat="0" applyFill="0" applyBorder="0" applyAlignment="0" applyProtection="0">
      <alignment vertical="top"/>
      <protection locked="0"/>
    </xf>
    <xf numFmtId="172" fontId="65" fillId="0" borderId="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172" fontId="68"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172" fontId="68"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173" fontId="68"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172" fontId="68" fillId="43" borderId="38" applyNumberFormat="0" applyAlignment="0" applyProtection="0"/>
    <xf numFmtId="173" fontId="68" fillId="43" borderId="38" applyNumberFormat="0" applyAlignment="0" applyProtection="0"/>
    <xf numFmtId="172" fontId="68" fillId="43" borderId="38" applyNumberFormat="0" applyAlignment="0" applyProtection="0"/>
    <xf numFmtId="172" fontId="68" fillId="43" borderId="38" applyNumberFormat="0" applyAlignment="0" applyProtection="0"/>
    <xf numFmtId="173" fontId="68" fillId="43" borderId="38" applyNumberFormat="0" applyAlignment="0" applyProtection="0"/>
    <xf numFmtId="172" fontId="68" fillId="43" borderId="38" applyNumberFormat="0" applyAlignment="0" applyProtection="0"/>
    <xf numFmtId="172" fontId="68" fillId="43" borderId="38" applyNumberFormat="0" applyAlignment="0" applyProtection="0"/>
    <xf numFmtId="173" fontId="68" fillId="43" borderId="38" applyNumberFormat="0" applyAlignment="0" applyProtection="0"/>
    <xf numFmtId="172" fontId="68" fillId="43" borderId="38" applyNumberFormat="0" applyAlignment="0" applyProtection="0"/>
    <xf numFmtId="172" fontId="68" fillId="43" borderId="38" applyNumberFormat="0" applyAlignment="0" applyProtection="0"/>
    <xf numFmtId="173" fontId="68" fillId="43" borderId="38" applyNumberFormat="0" applyAlignment="0" applyProtection="0"/>
    <xf numFmtId="172" fontId="68" fillId="43" borderId="38" applyNumberFormat="0" applyAlignment="0" applyProtection="0"/>
    <xf numFmtId="0" fontId="66" fillId="43" borderId="38" applyNumberFormat="0" applyAlignment="0" applyProtection="0"/>
    <xf numFmtId="3" fontId="2" fillId="72" borderId="3" applyFont="0">
      <alignment horizontal="right" vertical="center"/>
      <protection locked="0"/>
    </xf>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0" fontId="69"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72" fontId="74" fillId="73" borderId="0" applyNumberFormat="0" applyBorder="0" applyAlignment="0" applyProtection="0"/>
    <xf numFmtId="172" fontId="74" fillId="73" borderId="0" applyNumberFormat="0" applyBorder="0" applyAlignment="0" applyProtection="0"/>
    <xf numFmtId="173"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72" fontId="74" fillId="73" borderId="0" applyNumberFormat="0" applyBorder="0" applyAlignment="0" applyProtection="0"/>
    <xf numFmtId="173" fontId="74" fillId="73" borderId="0" applyNumberFormat="0" applyBorder="0" applyAlignment="0" applyProtection="0"/>
    <xf numFmtId="172" fontId="74" fillId="73" borderId="0" applyNumberFormat="0" applyBorder="0" applyAlignment="0" applyProtection="0"/>
    <xf numFmtId="172" fontId="74" fillId="73" borderId="0" applyNumberFormat="0" applyBorder="0" applyAlignment="0" applyProtection="0"/>
    <xf numFmtId="173" fontId="74" fillId="73" borderId="0" applyNumberFormat="0" applyBorder="0" applyAlignment="0" applyProtection="0"/>
    <xf numFmtId="172" fontId="74" fillId="73" borderId="0" applyNumberFormat="0" applyBorder="0" applyAlignment="0" applyProtection="0"/>
    <xf numFmtId="172" fontId="74" fillId="73" borderId="0" applyNumberFormat="0" applyBorder="0" applyAlignment="0" applyProtection="0"/>
    <xf numFmtId="173" fontId="74" fillId="73" borderId="0" applyNumberFormat="0" applyBorder="0" applyAlignment="0" applyProtection="0"/>
    <xf numFmtId="172" fontId="74" fillId="73" borderId="0" applyNumberFormat="0" applyBorder="0" applyAlignment="0" applyProtection="0"/>
    <xf numFmtId="172" fontId="74" fillId="73" borderId="0" applyNumberFormat="0" applyBorder="0" applyAlignment="0" applyProtection="0"/>
    <xf numFmtId="173" fontId="74" fillId="73" borderId="0" applyNumberFormat="0" applyBorder="0" applyAlignment="0" applyProtection="0"/>
    <xf numFmtId="172" fontId="74" fillId="73" borderId="0" applyNumberFormat="0" applyBorder="0" applyAlignment="0" applyProtection="0"/>
    <xf numFmtId="0" fontId="72" fillId="73" borderId="0" applyNumberFormat="0" applyBorder="0" applyAlignment="0" applyProtection="0"/>
    <xf numFmtId="1" fontId="75" fillId="0" borderId="0" applyProtection="0"/>
    <xf numFmtId="172" fontId="26" fillId="0" borderId="45"/>
    <xf numFmtId="173" fontId="26" fillId="0" borderId="45"/>
    <xf numFmtId="172"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6" fillId="0" borderId="0"/>
    <xf numFmtId="185" fontId="2" fillId="0" borderId="0"/>
    <xf numFmtId="183" fontId="28"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7" fillId="0" borderId="0"/>
    <xf numFmtId="0" fontId="77" fillId="0" borderId="0"/>
    <xf numFmtId="0" fontId="76" fillId="0" borderId="0"/>
    <xf numFmtId="183" fontId="28" fillId="0" borderId="0"/>
    <xf numFmtId="183" fontId="2" fillId="0" borderId="0"/>
    <xf numFmtId="183" fontId="2" fillId="0" borderId="0"/>
    <xf numFmtId="0" fontId="2" fillId="0" borderId="0"/>
    <xf numFmtId="0" fontId="2"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8"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8" fillId="0" borderId="0"/>
    <xf numFmtId="0" fontId="28" fillId="0" borderId="0"/>
    <xf numFmtId="172"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8" fillId="0" borderId="0"/>
    <xf numFmtId="172" fontId="28" fillId="0" borderId="0"/>
    <xf numFmtId="0" fontId="28" fillId="0" borderId="0"/>
    <xf numFmtId="0" fontId="28" fillId="0" borderId="0"/>
    <xf numFmtId="0" fontId="2"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7" fillId="0" borderId="0"/>
    <xf numFmtId="183" fontId="28" fillId="0" borderId="0"/>
    <xf numFmtId="183" fontId="28"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28" fillId="0" borderId="0"/>
    <xf numFmtId="183" fontId="28" fillId="0" borderId="0"/>
    <xf numFmtId="183" fontId="28" fillId="0" borderId="0"/>
    <xf numFmtId="183"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8" fillId="0" borderId="0"/>
    <xf numFmtId="183"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8"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28" fillId="0" borderId="0"/>
    <xf numFmtId="0" fontId="2" fillId="0" borderId="0"/>
    <xf numFmtId="0" fontId="27" fillId="0" borderId="0"/>
    <xf numFmtId="172" fontId="25" fillId="0" borderId="0"/>
    <xf numFmtId="0" fontId="2" fillId="0" borderId="0"/>
    <xf numFmtId="0" fontId="1" fillId="0" borderId="0"/>
    <xf numFmtId="0" fontId="1"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3" fontId="2" fillId="0" borderId="0"/>
    <xf numFmtId="0" fontId="28" fillId="0" borderId="0"/>
    <xf numFmtId="0" fontId="28" fillId="0" borderId="0"/>
    <xf numFmtId="172" fontId="25" fillId="0" borderId="0"/>
    <xf numFmtId="0" fontId="65" fillId="0" borderId="0"/>
    <xf numFmtId="0" fontId="2" fillId="0" borderId="0"/>
    <xf numFmtId="172" fontId="25" fillId="0" borderId="0"/>
    <xf numFmtId="0" fontId="1"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72" fontId="25" fillId="0" borderId="0"/>
    <xf numFmtId="172" fontId="25" fillId="0" borderId="0"/>
    <xf numFmtId="0" fontId="1" fillId="0" borderId="0"/>
    <xf numFmtId="183" fontId="28" fillId="0" borderId="0"/>
    <xf numFmtId="183" fontId="28" fillId="0" borderId="0"/>
    <xf numFmtId="183" fontId="2" fillId="0" borderId="0"/>
    <xf numFmtId="0" fontId="2" fillId="0" borderId="0"/>
    <xf numFmtId="183" fontId="2" fillId="0" borderId="0"/>
    <xf numFmtId="0" fontId="2" fillId="0" borderId="0"/>
    <xf numFmtId="183"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72" fontId="25" fillId="0" borderId="0"/>
    <xf numFmtId="172" fontId="25" fillId="0" borderId="0"/>
    <xf numFmtId="0" fontId="1" fillId="0" borderId="0"/>
    <xf numFmtId="183" fontId="28" fillId="0" borderId="0"/>
    <xf numFmtId="183"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183"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83" fontId="28"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83" fontId="2"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3" fontId="26" fillId="0" borderId="0"/>
    <xf numFmtId="0" fontId="8"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83" fontId="8" fillId="0" borderId="0"/>
    <xf numFmtId="0" fontId="26" fillId="0" borderId="0"/>
    <xf numFmtId="183"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6" fillId="0" borderId="0"/>
    <xf numFmtId="183" fontId="8"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8" fillId="0" borderId="0"/>
    <xf numFmtId="183" fontId="8" fillId="0" borderId="0"/>
    <xf numFmtId="183" fontId="8" fillId="0" borderId="0"/>
    <xf numFmtId="183" fontId="8" fillId="0" borderId="0"/>
    <xf numFmtId="183" fontId="8" fillId="0" borderId="0"/>
    <xf numFmtId="183" fontId="8"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72" fontId="26" fillId="0" borderId="0"/>
    <xf numFmtId="0" fontId="76"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72" fontId="8" fillId="0" borderId="0"/>
    <xf numFmtId="0" fontId="76" fillId="0" borderId="0"/>
    <xf numFmtId="172"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83"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83"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183" fontId="8" fillId="0" borderId="0"/>
    <xf numFmtId="183" fontId="8" fillId="0" borderId="0"/>
    <xf numFmtId="183" fontId="8" fillId="0" borderId="0"/>
    <xf numFmtId="183" fontId="8" fillId="0" borderId="0"/>
    <xf numFmtId="183" fontId="8" fillId="0" borderId="0"/>
    <xf numFmtId="0" fontId="1" fillId="0" borderId="0"/>
    <xf numFmtId="183" fontId="26"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183" fontId="26" fillId="0" borderId="0"/>
    <xf numFmtId="183" fontId="26"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4" fillId="0" borderId="0"/>
    <xf numFmtId="0" fontId="2" fillId="0" borderId="0"/>
    <xf numFmtId="0" fontId="76" fillId="0" borderId="0"/>
    <xf numFmtId="172" fontId="44"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0" fontId="2"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3"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3"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2"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72"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2"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0" fillId="0" borderId="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172" fontId="2" fillId="0" borderId="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 fillId="74" borderId="46" applyNumberFormat="0" applyFont="0" applyAlignment="0" applyProtection="0"/>
    <xf numFmtId="0" fontId="27" fillId="74" borderId="46" applyNumberFormat="0" applyFont="0" applyAlignment="0" applyProtection="0"/>
    <xf numFmtId="172" fontId="2" fillId="0" borderId="0"/>
    <xf numFmtId="0" fontId="27" fillId="74" borderId="46" applyNumberFormat="0" applyFont="0" applyAlignment="0" applyProtection="0"/>
    <xf numFmtId="0" fontId="27"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7" fillId="74" borderId="46" applyNumberFormat="0" applyFont="0" applyAlignment="0" applyProtection="0"/>
    <xf numFmtId="0" fontId="2"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173" fontId="2" fillId="0" borderId="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 fillId="74" borderId="46" applyNumberFormat="0" applyFont="0" applyAlignment="0" applyProtection="0"/>
    <xf numFmtId="0" fontId="2" fillId="0" borderId="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172" fontId="2" fillId="0" borderId="0"/>
    <xf numFmtId="0" fontId="2" fillId="74" borderId="46" applyNumberFormat="0" applyFont="0" applyAlignment="0" applyProtection="0"/>
    <xf numFmtId="0" fontId="2" fillId="74" borderId="46" applyNumberFormat="0" applyFont="0" applyAlignment="0" applyProtection="0"/>
    <xf numFmtId="173" fontId="2" fillId="0" borderId="0"/>
    <xf numFmtId="172" fontId="2" fillId="0" borderId="0"/>
    <xf numFmtId="172"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1" fillId="0" borderId="0">
      <alignment horizontal="left"/>
    </xf>
    <xf numFmtId="0" fontId="2" fillId="0" borderId="0"/>
    <xf numFmtId="0" fontId="2" fillId="0" borderId="0"/>
    <xf numFmtId="172" fontId="2" fillId="0" borderId="0"/>
    <xf numFmtId="3" fontId="2" fillId="75" borderId="3" applyFont="0">
      <alignment horizontal="right" vertical="center"/>
      <protection locked="0"/>
    </xf>
    <xf numFmtId="172" fontId="82" fillId="0" borderId="0"/>
    <xf numFmtId="0" fontId="82" fillId="0" borderId="0"/>
    <xf numFmtId="172" fontId="82" fillId="0" borderId="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172" fontId="85"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172" fontId="85"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173" fontId="85"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172" fontId="85" fillId="64" borderId="47" applyNumberFormat="0" applyAlignment="0" applyProtection="0"/>
    <xf numFmtId="173" fontId="85" fillId="64" borderId="47" applyNumberFormat="0" applyAlignment="0" applyProtection="0"/>
    <xf numFmtId="172" fontId="85" fillId="64" borderId="47" applyNumberFormat="0" applyAlignment="0" applyProtection="0"/>
    <xf numFmtId="172" fontId="85" fillId="64" borderId="47" applyNumberFormat="0" applyAlignment="0" applyProtection="0"/>
    <xf numFmtId="173" fontId="85" fillId="64" borderId="47" applyNumberFormat="0" applyAlignment="0" applyProtection="0"/>
    <xf numFmtId="172" fontId="85" fillId="64" borderId="47" applyNumberFormat="0" applyAlignment="0" applyProtection="0"/>
    <xf numFmtId="172" fontId="85" fillId="64" borderId="47" applyNumberFormat="0" applyAlignment="0" applyProtection="0"/>
    <xf numFmtId="173" fontId="85" fillId="64" borderId="47" applyNumberFormat="0" applyAlignment="0" applyProtection="0"/>
    <xf numFmtId="172" fontId="85" fillId="64" borderId="47" applyNumberFormat="0" applyAlignment="0" applyProtection="0"/>
    <xf numFmtId="172" fontId="85" fillId="64" borderId="47" applyNumberFormat="0" applyAlignment="0" applyProtection="0"/>
    <xf numFmtId="173" fontId="85" fillId="64" borderId="47" applyNumberFormat="0" applyAlignment="0" applyProtection="0"/>
    <xf numFmtId="172" fontId="85" fillId="64" borderId="47" applyNumberFormat="0" applyAlignment="0" applyProtection="0"/>
    <xf numFmtId="0" fontId="83" fillId="64" borderId="47" applyNumberFormat="0" applyAlignment="0" applyProtection="0"/>
    <xf numFmtId="0" fontId="25" fillId="0" borderId="0"/>
    <xf numFmtId="179" fontId="37" fillId="0" borderId="0" applyFont="0" applyFill="0" applyBorder="0" applyAlignment="0" applyProtection="0"/>
    <xf numFmtId="190"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172" fontId="2" fillId="0" borderId="0"/>
    <xf numFmtId="0" fontId="2" fillId="0" borderId="0"/>
    <xf numFmtId="172" fontId="2" fillId="0" borderId="0"/>
    <xf numFmtId="191" fontId="65" fillId="0" borderId="3" applyNumberFormat="0">
      <alignment horizontal="center" vertical="top" wrapText="1"/>
    </xf>
    <xf numFmtId="0" fontId="87" fillId="0" borderId="0" applyNumberFormat="0" applyFill="0" applyBorder="0" applyAlignment="0" applyProtection="0"/>
    <xf numFmtId="3" fontId="2" fillId="70" borderId="3" applyFont="0">
      <alignment horizontal="right" vertical="center"/>
    </xf>
    <xf numFmtId="192" fontId="2" fillId="70" borderId="3" applyFont="0">
      <alignment horizontal="right" vertical="center"/>
    </xf>
    <xf numFmtId="0" fontId="88" fillId="0" borderId="0"/>
    <xf numFmtId="0" fontId="25" fillId="0" borderId="0"/>
    <xf numFmtId="0" fontId="89" fillId="0" borderId="0"/>
    <xf numFmtId="0" fontId="89" fillId="0" borderId="0"/>
    <xf numFmtId="172" fontId="25" fillId="0" borderId="0"/>
    <xf numFmtId="172"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93" fontId="37" fillId="0" borderId="0" applyFill="0" applyBorder="0" applyAlignment="0"/>
    <xf numFmtId="194" fontId="37" fillId="0" borderId="0" applyFill="0" applyBorder="0" applyAlignment="0"/>
    <xf numFmtId="0" fontId="92" fillId="0" borderId="0">
      <alignment horizontal="center" vertical="top"/>
    </xf>
    <xf numFmtId="0" fontId="93" fillId="0" borderId="0" applyNumberFormat="0" applyFill="0" applyBorder="0" applyAlignment="0" applyProtection="0"/>
    <xf numFmtId="173" fontId="93" fillId="0" borderId="0" applyNumberFormat="0" applyFill="0" applyBorder="0" applyAlignment="0" applyProtection="0"/>
    <xf numFmtId="0"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3"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25" fillId="0" borderId="49"/>
    <xf numFmtId="189" fontId="81"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6" fillId="0" borderId="0" applyFont="0" applyFill="0" applyBorder="0" applyAlignment="0" applyProtection="0"/>
    <xf numFmtId="196"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165" fontId="98" fillId="0" borderId="0" applyFont="0" applyFill="0" applyBorder="0" applyAlignment="0" applyProtection="0"/>
    <xf numFmtId="167"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166" fontId="98" fillId="0" borderId="0" applyFont="0" applyFill="0" applyBorder="0" applyAlignment="0" applyProtection="0"/>
    <xf numFmtId="168"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85" applyNumberFormat="0" applyFill="0" applyAlignment="0" applyProtection="0"/>
    <xf numFmtId="172" fontId="94" fillId="0" borderId="85" applyNumberFormat="0" applyFill="0" applyAlignment="0" applyProtection="0"/>
    <xf numFmtId="173" fontId="94" fillId="0" borderId="85" applyNumberFormat="0" applyFill="0" applyAlignment="0" applyProtection="0"/>
    <xf numFmtId="172" fontId="94" fillId="0" borderId="85" applyNumberFormat="0" applyFill="0" applyAlignment="0" applyProtection="0"/>
    <xf numFmtId="172" fontId="94" fillId="0" borderId="85" applyNumberFormat="0" applyFill="0" applyAlignment="0" applyProtection="0"/>
    <xf numFmtId="173" fontId="94" fillId="0" borderId="85" applyNumberFormat="0" applyFill="0" applyAlignment="0" applyProtection="0"/>
    <xf numFmtId="172" fontId="94" fillId="0" borderId="85" applyNumberFormat="0" applyFill="0" applyAlignment="0" applyProtection="0"/>
    <xf numFmtId="172" fontId="94" fillId="0" borderId="85" applyNumberFormat="0" applyFill="0" applyAlignment="0" applyProtection="0"/>
    <xf numFmtId="173" fontId="94" fillId="0" borderId="85" applyNumberFormat="0" applyFill="0" applyAlignment="0" applyProtection="0"/>
    <xf numFmtId="172" fontId="94" fillId="0" borderId="85" applyNumberFormat="0" applyFill="0" applyAlignment="0" applyProtection="0"/>
    <xf numFmtId="172" fontId="94" fillId="0" borderId="85" applyNumberFormat="0" applyFill="0" applyAlignment="0" applyProtection="0"/>
    <xf numFmtId="173" fontId="94" fillId="0" borderId="85" applyNumberFormat="0" applyFill="0" applyAlignment="0" applyProtection="0"/>
    <xf numFmtId="172"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73"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72"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72"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92" fontId="2" fillId="70" borderId="79" applyFont="0">
      <alignment horizontal="right" vertical="center"/>
    </xf>
    <xf numFmtId="3" fontId="2" fillId="70" borderId="79" applyFont="0">
      <alignment horizontal="right" vertical="center"/>
    </xf>
    <xf numFmtId="0" fontId="83" fillId="64" borderId="84" applyNumberFormat="0" applyAlignment="0" applyProtection="0"/>
    <xf numFmtId="172" fontId="85" fillId="64" borderId="84" applyNumberFormat="0" applyAlignment="0" applyProtection="0"/>
    <xf numFmtId="173" fontId="85" fillId="64" borderId="84" applyNumberFormat="0" applyAlignment="0" applyProtection="0"/>
    <xf numFmtId="172" fontId="85" fillId="64" borderId="84" applyNumberFormat="0" applyAlignment="0" applyProtection="0"/>
    <xf numFmtId="172" fontId="85" fillId="64" borderId="84" applyNumberFormat="0" applyAlignment="0" applyProtection="0"/>
    <xf numFmtId="173" fontId="85" fillId="64" borderId="84" applyNumberFormat="0" applyAlignment="0" applyProtection="0"/>
    <xf numFmtId="172" fontId="85" fillId="64" borderId="84" applyNumberFormat="0" applyAlignment="0" applyProtection="0"/>
    <xf numFmtId="172" fontId="85" fillId="64" borderId="84" applyNumberFormat="0" applyAlignment="0" applyProtection="0"/>
    <xf numFmtId="173" fontId="85" fillId="64" borderId="84" applyNumberFormat="0" applyAlignment="0" applyProtection="0"/>
    <xf numFmtId="172" fontId="85" fillId="64" borderId="84" applyNumberFormat="0" applyAlignment="0" applyProtection="0"/>
    <xf numFmtId="172" fontId="85" fillId="64" borderId="84" applyNumberFormat="0" applyAlignment="0" applyProtection="0"/>
    <xf numFmtId="173" fontId="85" fillId="64" borderId="84" applyNumberFormat="0" applyAlignment="0" applyProtection="0"/>
    <xf numFmtId="172" fontId="85"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173" fontId="85"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172" fontId="85"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172" fontId="85"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0" fontId="83" fillId="64" borderId="84" applyNumberFormat="0" applyAlignment="0" applyProtection="0"/>
    <xf numFmtId="3" fontId="2" fillId="75" borderId="79" applyFont="0">
      <alignment horizontal="right" vertical="center"/>
      <protection locked="0"/>
    </xf>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 fillId="74" borderId="83" applyNumberFormat="0" applyFont="0" applyAlignment="0" applyProtection="0"/>
    <xf numFmtId="0" fontId="27" fillId="74" borderId="83" applyNumberFormat="0" applyFont="0" applyAlignment="0" applyProtection="0"/>
    <xf numFmtId="0" fontId="2" fillId="74" borderId="83" applyNumberFormat="0" applyFont="0" applyAlignment="0" applyProtection="0"/>
    <xf numFmtId="0" fontId="2"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0" fontId="27" fillId="74" borderId="83" applyNumberFormat="0" applyFont="0" applyAlignment="0" applyProtection="0"/>
    <xf numFmtId="3" fontId="2" fillId="72" borderId="79" applyFont="0">
      <alignment horizontal="right" vertical="center"/>
      <protection locked="0"/>
    </xf>
    <xf numFmtId="0" fontId="66" fillId="43" borderId="82" applyNumberFormat="0" applyAlignment="0" applyProtection="0"/>
    <xf numFmtId="172" fontId="68" fillId="43" borderId="82" applyNumberFormat="0" applyAlignment="0" applyProtection="0"/>
    <xf numFmtId="173" fontId="68" fillId="43" borderId="82" applyNumberFormat="0" applyAlignment="0" applyProtection="0"/>
    <xf numFmtId="172" fontId="68" fillId="43" borderId="82" applyNumberFormat="0" applyAlignment="0" applyProtection="0"/>
    <xf numFmtId="172" fontId="68" fillId="43" borderId="82" applyNumberFormat="0" applyAlignment="0" applyProtection="0"/>
    <xf numFmtId="173" fontId="68" fillId="43" borderId="82" applyNumberFormat="0" applyAlignment="0" applyProtection="0"/>
    <xf numFmtId="172" fontId="68" fillId="43" borderId="82" applyNumberFormat="0" applyAlignment="0" applyProtection="0"/>
    <xf numFmtId="172" fontId="68" fillId="43" borderId="82" applyNumberFormat="0" applyAlignment="0" applyProtection="0"/>
    <xf numFmtId="173" fontId="68" fillId="43" borderId="82" applyNumberFormat="0" applyAlignment="0" applyProtection="0"/>
    <xf numFmtId="172" fontId="68" fillId="43" borderId="82" applyNumberFormat="0" applyAlignment="0" applyProtection="0"/>
    <xf numFmtId="172" fontId="68" fillId="43" borderId="82" applyNumberFormat="0" applyAlignment="0" applyProtection="0"/>
    <xf numFmtId="173" fontId="68" fillId="43" borderId="82" applyNumberFormat="0" applyAlignment="0" applyProtection="0"/>
    <xf numFmtId="172" fontId="68"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173" fontId="68"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172" fontId="68"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172" fontId="68"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66" fillId="43" borderId="82" applyNumberFormat="0" applyAlignment="0" applyProtection="0"/>
    <xf numFmtId="0" fontId="2" fillId="71" borderId="80" applyNumberFormat="0" applyFont="0" applyBorder="0" applyProtection="0">
      <alignment horizontal="left" vertical="center"/>
    </xf>
    <xf numFmtId="9" fontId="2" fillId="71" borderId="79" applyFont="0" applyProtection="0">
      <alignment horizontal="right" vertical="center"/>
    </xf>
    <xf numFmtId="3" fontId="2" fillId="71" borderId="79" applyFont="0" applyProtection="0">
      <alignment horizontal="right" vertical="center"/>
    </xf>
    <xf numFmtId="0" fontId="62" fillId="70" borderId="80" applyFont="0" applyBorder="0">
      <alignment horizontal="center" wrapText="1"/>
    </xf>
    <xf numFmtId="172" fontId="54" fillId="0" borderId="77">
      <alignment horizontal="left" vertical="center"/>
    </xf>
    <xf numFmtId="0" fontId="54" fillId="0" borderId="77">
      <alignment horizontal="left" vertical="center"/>
    </xf>
    <xf numFmtId="0" fontId="54" fillId="0" borderId="77">
      <alignment horizontal="left" vertical="center"/>
    </xf>
    <xf numFmtId="0" fontId="2" fillId="69" borderId="79" applyNumberFormat="0" applyFont="0" applyBorder="0" applyProtection="0">
      <alignment horizontal="center" vertical="center"/>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8" fillId="64" borderId="82" applyNumberFormat="0" applyAlignment="0" applyProtection="0"/>
    <xf numFmtId="172" fontId="40" fillId="64" borderId="82" applyNumberFormat="0" applyAlignment="0" applyProtection="0"/>
    <xf numFmtId="173" fontId="40" fillId="64" borderId="82" applyNumberFormat="0" applyAlignment="0" applyProtection="0"/>
    <xf numFmtId="172" fontId="40" fillId="64" borderId="82" applyNumberFormat="0" applyAlignment="0" applyProtection="0"/>
    <xf numFmtId="172" fontId="40" fillId="64" borderId="82" applyNumberFormat="0" applyAlignment="0" applyProtection="0"/>
    <xf numFmtId="173" fontId="40" fillId="64" borderId="82" applyNumberFormat="0" applyAlignment="0" applyProtection="0"/>
    <xf numFmtId="172" fontId="40" fillId="64" borderId="82" applyNumberFormat="0" applyAlignment="0" applyProtection="0"/>
    <xf numFmtId="172" fontId="40" fillId="64" borderId="82" applyNumberFormat="0" applyAlignment="0" applyProtection="0"/>
    <xf numFmtId="173" fontId="40" fillId="64" borderId="82" applyNumberFormat="0" applyAlignment="0" applyProtection="0"/>
    <xf numFmtId="172" fontId="40" fillId="64" borderId="82" applyNumberFormat="0" applyAlignment="0" applyProtection="0"/>
    <xf numFmtId="172" fontId="40" fillId="64" borderId="82" applyNumberFormat="0" applyAlignment="0" applyProtection="0"/>
    <xf numFmtId="173" fontId="40" fillId="64" borderId="82" applyNumberFormat="0" applyAlignment="0" applyProtection="0"/>
    <xf numFmtId="172" fontId="40"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173" fontId="40"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172" fontId="40"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172" fontId="40"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38" fillId="64" borderId="82" applyNumberFormat="0" applyAlignment="0" applyProtection="0"/>
    <xf numFmtId="0" fontId="1" fillId="0" borderId="0"/>
    <xf numFmtId="173" fontId="26" fillId="37" borderId="0"/>
    <xf numFmtId="0" fontId="2" fillId="0" borderId="0">
      <alignment vertical="center"/>
    </xf>
    <xf numFmtId="43" fontId="1" fillId="0" borderId="0" applyFont="0" applyFill="0" applyBorder="0" applyAlignment="0" applyProtection="0"/>
    <xf numFmtId="0" fontId="125" fillId="0" borderId="0"/>
  </cellStyleXfs>
  <cellXfs count="776">
    <xf numFmtId="0" fontId="0" fillId="0" borderId="0" xfId="0"/>
    <xf numFmtId="0" fontId="4" fillId="0" borderId="0" xfId="0" applyFont="1"/>
    <xf numFmtId="0" fontId="0" fillId="0" borderId="0" xfId="0" applyAlignment="1">
      <alignment wrapText="1"/>
    </xf>
    <xf numFmtId="171" fontId="3" fillId="0" borderId="0" xfId="0" applyNumberFormat="1" applyFont="1" applyAlignment="1">
      <alignment horizontal="center"/>
    </xf>
    <xf numFmtId="171" fontId="0" fillId="0" borderId="0" xfId="0" applyNumberFormat="1" applyAlignment="1">
      <alignment horizontal="center"/>
    </xf>
    <xf numFmtId="171" fontId="5" fillId="0" borderId="0" xfId="0" applyNumberFormat="1" applyFont="1" applyAlignment="1">
      <alignment horizontal="center"/>
    </xf>
    <xf numFmtId="0" fontId="4" fillId="0" borderId="3" xfId="0" applyFont="1" applyBorder="1"/>
    <xf numFmtId="0" fontId="9" fillId="0" borderId="16" xfId="0" applyFont="1" applyBorder="1"/>
    <xf numFmtId="0" fontId="12" fillId="0" borderId="0" xfId="0" applyFont="1"/>
    <xf numFmtId="0" fontId="9" fillId="0" borderId="0" xfId="0" applyFont="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xf numFmtId="0" fontId="9" fillId="0" borderId="8" xfId="0" applyFont="1" applyBorder="1" applyAlignment="1">
      <alignment wrapText="1"/>
    </xf>
    <xf numFmtId="0" fontId="9" fillId="0" borderId="21"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1" xfId="0" applyFont="1" applyBorder="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22" fillId="0" borderId="0" xfId="0" applyFont="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9" fontId="7" fillId="3" borderId="3" xfId="1" applyNumberFormat="1" applyFont="1" applyFill="1" applyBorder="1" applyAlignment="1" applyProtection="1">
      <alignment horizontal="center" vertical="center" wrapText="1"/>
      <protection locked="0"/>
    </xf>
    <xf numFmtId="169" fontId="7" fillId="3" borderId="19" xfId="1" applyNumberFormat="1" applyFont="1" applyFill="1" applyBorder="1" applyAlignment="1" applyProtection="1">
      <alignment horizontal="center" vertical="center" wrapText="1"/>
      <protection locked="0"/>
    </xf>
    <xf numFmtId="169"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Protection="1">
      <protection locked="0"/>
    </xf>
    <xf numFmtId="0" fontId="9" fillId="3" borderId="3" xfId="5" applyFont="1" applyFill="1" applyBorder="1" applyProtection="1">
      <protection locked="0"/>
    </xf>
    <xf numFmtId="0" fontId="9" fillId="0" borderId="3" xfId="13" applyFont="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70" fontId="9" fillId="3" borderId="3" xfId="8" applyNumberFormat="1" applyFont="1" applyFill="1" applyBorder="1" applyAlignment="1" applyProtection="1">
      <alignment horizontal="right" wrapText="1"/>
      <protection locked="0"/>
    </xf>
    <xf numFmtId="0" fontId="9" fillId="0" borderId="3" xfId="13" applyFont="1" applyBorder="1" applyAlignment="1" applyProtection="1">
      <alignment horizontal="left" vertical="center" wrapText="1"/>
      <protection locked="0"/>
    </xf>
    <xf numFmtId="170" fontId="9" fillId="4" borderId="3" xfId="8" applyNumberFormat="1" applyFont="1" applyFill="1" applyBorder="1" applyAlignment="1" applyProtection="1">
      <alignment horizontal="right" wrapText="1"/>
      <protection locked="0"/>
    </xf>
    <xf numFmtId="0" fontId="10" fillId="0" borderId="3" xfId="13" applyFont="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Alignment="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9" fontId="7" fillId="3" borderId="18" xfId="2" applyNumberFormat="1" applyFont="1" applyFill="1" applyBorder="1" applyAlignment="1" applyProtection="1">
      <alignment horizontal="center" vertical="center"/>
      <protection locked="0"/>
    </xf>
    <xf numFmtId="0" fontId="7" fillId="0" borderId="19"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9" xfId="9" applyFont="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171" fontId="23" fillId="0" borderId="60" xfId="0" applyNumberFormat="1" applyFont="1" applyBorder="1" applyAlignment="1">
      <alignment horizontal="center"/>
    </xf>
    <xf numFmtId="171" fontId="23" fillId="0" borderId="58" xfId="0" applyNumberFormat="1" applyFont="1" applyBorder="1" applyAlignment="1">
      <alignment horizontal="center"/>
    </xf>
    <xf numFmtId="171" fontId="19" fillId="0" borderId="58" xfId="0" applyNumberFormat="1" applyFont="1" applyBorder="1" applyAlignment="1">
      <alignment horizontal="center"/>
    </xf>
    <xf numFmtId="171" fontId="23" fillId="0" borderId="61" xfId="0" applyNumberFormat="1" applyFont="1" applyBorder="1" applyAlignment="1">
      <alignment horizontal="center"/>
    </xf>
    <xf numFmtId="171" fontId="23"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7" fillId="3" borderId="19" xfId="5" applyFont="1" applyFill="1" applyBorder="1" applyAlignment="1" applyProtection="1">
      <alignment horizontal="right" vertical="center"/>
      <protection locked="0"/>
    </xf>
    <xf numFmtId="0" fontId="15"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Protection="1">
      <protection locked="0"/>
    </xf>
    <xf numFmtId="3" fontId="10" fillId="36" borderId="23" xfId="16" applyNumberFormat="1" applyFont="1" applyFill="1" applyBorder="1" applyProtection="1">
      <protection locked="0"/>
    </xf>
    <xf numFmtId="169" fontId="10" fillId="36" borderId="24" xfId="1" applyNumberFormat="1" applyFont="1" applyFill="1" applyBorder="1" applyAlignment="1" applyProtection="1">
      <protection locked="0"/>
    </xf>
    <xf numFmtId="0" fontId="4" fillId="0" borderId="54" xfId="0" applyFont="1" applyBorder="1" applyAlignment="1">
      <alignment horizontal="center"/>
    </xf>
    <xf numFmtId="0" fontId="4" fillId="0" borderId="55"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7"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Border="1" applyAlignment="1">
      <alignment vertical="center" wrapText="1"/>
    </xf>
    <xf numFmtId="0" fontId="6" fillId="36" borderId="9" xfId="0" applyFont="1" applyFill="1" applyBorder="1" applyAlignment="1">
      <alignment wrapText="1"/>
    </xf>
    <xf numFmtId="0" fontId="6" fillId="36" borderId="68" xfId="0" applyFont="1" applyFill="1" applyBorder="1" applyAlignment="1">
      <alignment wrapText="1"/>
    </xf>
    <xf numFmtId="0" fontId="15"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2" xfId="0" applyFont="1" applyBorder="1" applyAlignment="1">
      <alignment horizontal="center" vertical="center"/>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7" fontId="9" fillId="2" borderId="23" xfId="0" applyNumberFormat="1" applyFont="1" applyFill="1" applyBorder="1" applyAlignment="1" applyProtection="1">
      <alignment vertical="center"/>
      <protection locked="0"/>
    </xf>
    <xf numFmtId="3" fontId="21" fillId="36" borderId="23" xfId="0" applyNumberFormat="1" applyFont="1" applyFill="1" applyBorder="1" applyAlignment="1">
      <alignment vertical="center" wrapText="1"/>
    </xf>
    <xf numFmtId="3" fontId="21" fillId="36" borderId="24" xfId="0" applyNumberFormat="1" applyFont="1" applyFill="1" applyBorder="1" applyAlignment="1">
      <alignment vertical="center" wrapText="1"/>
    </xf>
    <xf numFmtId="197" fontId="0" fillId="36" borderId="18" xfId="0" applyNumberFormat="1" applyFill="1" applyBorder="1" applyAlignment="1">
      <alignment horizontal="center" vertical="center"/>
    </xf>
    <xf numFmtId="197" fontId="0" fillId="0" borderId="20" xfId="0" applyNumberFormat="1" applyBorder="1"/>
    <xf numFmtId="197" fontId="0" fillId="0" borderId="20" xfId="0" applyNumberFormat="1" applyBorder="1" applyAlignment="1">
      <alignment wrapText="1"/>
    </xf>
    <xf numFmtId="197" fontId="0" fillId="36" borderId="20" xfId="0" applyNumberFormat="1" applyFill="1" applyBorder="1" applyAlignment="1">
      <alignment horizontal="center" vertical="center" wrapText="1"/>
    </xf>
    <xf numFmtId="197" fontId="0" fillId="36" borderId="24" xfId="0" applyNumberFormat="1" applyFill="1" applyBorder="1" applyAlignment="1">
      <alignment horizontal="center" vertical="center" wrapText="1"/>
    </xf>
    <xf numFmtId="197" fontId="7" fillId="36" borderId="20" xfId="2" applyNumberFormat="1" applyFont="1" applyFill="1" applyBorder="1" applyAlignment="1" applyProtection="1">
      <alignment vertical="top"/>
    </xf>
    <xf numFmtId="197" fontId="7" fillId="3" borderId="20" xfId="2" applyNumberFormat="1" applyFont="1" applyFill="1" applyBorder="1" applyAlignment="1" applyProtection="1">
      <alignment vertical="top"/>
      <protection locked="0"/>
    </xf>
    <xf numFmtId="197" fontId="7" fillId="36" borderId="20" xfId="2" applyNumberFormat="1" applyFont="1" applyFill="1" applyBorder="1" applyAlignment="1" applyProtection="1">
      <alignment vertical="top" wrapText="1"/>
    </xf>
    <xf numFmtId="197" fontId="7" fillId="3" borderId="20" xfId="2" applyNumberFormat="1" applyFont="1" applyFill="1" applyBorder="1" applyAlignment="1" applyProtection="1">
      <alignment vertical="top" wrapText="1"/>
      <protection locked="0"/>
    </xf>
    <xf numFmtId="197" fontId="7" fillId="36" borderId="20" xfId="2" applyNumberFormat="1" applyFont="1" applyFill="1" applyBorder="1" applyAlignment="1" applyProtection="1">
      <alignment vertical="top" wrapText="1"/>
      <protection locked="0"/>
    </xf>
    <xf numFmtId="197" fontId="7" fillId="36" borderId="24" xfId="2" applyNumberFormat="1" applyFont="1" applyFill="1" applyBorder="1" applyAlignment="1" applyProtection="1">
      <alignment vertical="top" wrapText="1"/>
    </xf>
    <xf numFmtId="197" fontId="4" fillId="0" borderId="3" xfId="0" applyNumberFormat="1" applyFont="1" applyBorder="1"/>
    <xf numFmtId="197" fontId="4" fillId="36" borderId="23" xfId="0" applyNumberFormat="1" applyFont="1" applyFill="1" applyBorder="1"/>
    <xf numFmtId="197" fontId="4" fillId="0" borderId="19" xfId="0" applyNumberFormat="1" applyFont="1" applyBorder="1"/>
    <xf numFmtId="197" fontId="4" fillId="0" borderId="20" xfId="0" applyNumberFormat="1" applyFont="1" applyBorder="1"/>
    <xf numFmtId="197" fontId="4" fillId="36" borderId="51" xfId="0" applyNumberFormat="1" applyFont="1" applyFill="1" applyBorder="1"/>
    <xf numFmtId="197" fontId="4" fillId="36" borderId="22" xfId="0" applyNumberFormat="1" applyFont="1" applyFill="1" applyBorder="1"/>
    <xf numFmtId="197" fontId="4" fillId="36" borderId="24" xfId="0" applyNumberFormat="1" applyFont="1" applyFill="1" applyBorder="1"/>
    <xf numFmtId="197" fontId="4" fillId="36" borderId="52" xfId="0" applyNumberFormat="1" applyFont="1" applyFill="1" applyBorder="1"/>
    <xf numFmtId="197" fontId="9" fillId="36" borderId="3" xfId="5" applyNumberFormat="1" applyFont="1" applyFill="1" applyBorder="1" applyProtection="1">
      <protection locked="0"/>
    </xf>
    <xf numFmtId="197" fontId="9" fillId="3" borderId="3" xfId="5" applyNumberFormat="1" applyFont="1" applyFill="1" applyBorder="1" applyProtection="1">
      <protection locked="0"/>
    </xf>
    <xf numFmtId="197" fontId="10" fillId="36" borderId="23" xfId="16" applyNumberFormat="1" applyFont="1" applyFill="1" applyBorder="1" applyProtection="1">
      <protection locked="0"/>
    </xf>
    <xf numFmtId="197" fontId="9" fillId="36" borderId="3" xfId="1" applyNumberFormat="1" applyFont="1" applyFill="1" applyBorder="1" applyProtection="1">
      <protection locked="0"/>
    </xf>
    <xf numFmtId="197" fontId="9" fillId="0" borderId="3" xfId="1" applyNumberFormat="1" applyFont="1" applyFill="1" applyBorder="1" applyProtection="1">
      <protection locked="0"/>
    </xf>
    <xf numFmtId="197" fontId="10" fillId="36" borderId="23" xfId="1" applyNumberFormat="1" applyFont="1" applyFill="1" applyBorder="1" applyAlignment="1" applyProtection="1">
      <protection locked="0"/>
    </xf>
    <xf numFmtId="197" fontId="9" fillId="3" borderId="23" xfId="5" applyNumberFormat="1" applyFont="1" applyFill="1" applyBorder="1" applyProtection="1">
      <protection locked="0"/>
    </xf>
    <xf numFmtId="197" fontId="23" fillId="0" borderId="0" xfId="0" applyNumberFormat="1" applyFont="1"/>
    <xf numFmtId="0" fontId="4" fillId="0" borderId="26" xfId="0" applyFont="1" applyBorder="1" applyAlignment="1">
      <alignment horizontal="center" vertical="center"/>
    </xf>
    <xf numFmtId="197" fontId="4" fillId="0" borderId="8" xfId="0" applyNumberFormat="1" applyFont="1" applyBorder="1"/>
    <xf numFmtId="0" fontId="4" fillId="0" borderId="26" xfId="0" applyFont="1" applyBorder="1" applyAlignment="1">
      <alignment wrapText="1"/>
    </xf>
    <xf numFmtId="197" fontId="4" fillId="0" borderId="21" xfId="0" applyNumberFormat="1" applyFont="1" applyBorder="1"/>
    <xf numFmtId="197" fontId="4" fillId="0" borderId="21" xfId="0" applyNumberFormat="1" applyFont="1" applyBorder="1" applyAlignment="1">
      <alignment wrapText="1"/>
    </xf>
    <xf numFmtId="0" fontId="4" fillId="0" borderId="3" xfId="0" applyFont="1" applyBorder="1" applyAlignment="1">
      <alignment horizontal="center" vertical="center" wrapText="1"/>
    </xf>
    <xf numFmtId="9" fontId="106" fillId="0" borderId="3" xfId="0" applyNumberFormat="1" applyFont="1" applyBorder="1" applyAlignment="1">
      <alignment horizontal="center" vertical="center"/>
    </xf>
    <xf numFmtId="0" fontId="6" fillId="0" borderId="0" xfId="0" applyFont="1" applyAlignment="1">
      <alignment horizontal="center" wrapText="1"/>
    </xf>
    <xf numFmtId="9" fontId="4" fillId="0" borderId="20" xfId="20961" applyFont="1" applyBorder="1"/>
    <xf numFmtId="9" fontId="4" fillId="36" borderId="24" xfId="20961" applyFont="1" applyFill="1" applyBorder="1"/>
    <xf numFmtId="0" fontId="9" fillId="0" borderId="16" xfId="0" applyFont="1" applyBorder="1" applyAlignment="1">
      <alignment horizontal="right" vertical="center" wrapText="1"/>
    </xf>
    <xf numFmtId="0" fontId="7" fillId="0" borderId="17" xfId="0" applyFont="1" applyBorder="1" applyAlignment="1">
      <alignment vertical="center" wrapText="1"/>
    </xf>
    <xf numFmtId="173" fontId="26" fillId="37" borderId="0" xfId="20"/>
    <xf numFmtId="173" fontId="26" fillId="37" borderId="72" xfId="20" applyBorder="1"/>
    <xf numFmtId="0" fontId="4" fillId="0" borderId="7" xfId="0" applyFont="1" applyBorder="1" applyAlignment="1">
      <alignment vertical="center"/>
    </xf>
    <xf numFmtId="0" fontId="4" fillId="0" borderId="79" xfId="0" applyFont="1" applyBorder="1" applyAlignment="1">
      <alignment vertical="center"/>
    </xf>
    <xf numFmtId="0" fontId="6" fillId="0" borderId="79" xfId="0" applyFont="1" applyBorder="1" applyAlignment="1">
      <alignment vertical="center"/>
    </xf>
    <xf numFmtId="0" fontId="4" fillId="0" borderId="17" xfId="0" applyFont="1" applyBorder="1" applyAlignment="1">
      <alignment vertical="center"/>
    </xf>
    <xf numFmtId="0" fontId="4" fillId="0" borderId="74" xfId="0" applyFont="1" applyBorder="1" applyAlignment="1">
      <alignment vertical="center"/>
    </xf>
    <xf numFmtId="0" fontId="4" fillId="0" borderId="76" xfId="0" applyFont="1" applyBorder="1" applyAlignment="1">
      <alignment vertical="center"/>
    </xf>
    <xf numFmtId="0" fontId="4" fillId="0" borderId="16" xfId="0" applyFont="1" applyBorder="1" applyAlignment="1">
      <alignment horizontal="center" vertical="center"/>
    </xf>
    <xf numFmtId="0" fontId="4" fillId="0" borderId="87" xfId="0" applyFont="1" applyBorder="1" applyAlignment="1">
      <alignment horizontal="center" vertical="center"/>
    </xf>
    <xf numFmtId="0" fontId="4" fillId="0" borderId="89" xfId="0" applyFont="1" applyBorder="1" applyAlignment="1">
      <alignment horizontal="center" vertical="center"/>
    </xf>
    <xf numFmtId="173" fontId="26" fillId="37" borderId="29" xfId="20" applyBorder="1"/>
    <xf numFmtId="173" fontId="26" fillId="37" borderId="91" xfId="20" applyBorder="1"/>
    <xf numFmtId="173" fontId="26" fillId="37" borderId="81" xfId="20" applyBorder="1"/>
    <xf numFmtId="173" fontId="26" fillId="37"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77" xfId="0" applyFont="1" applyFill="1" applyBorder="1" applyAlignment="1">
      <alignment vertical="center"/>
    </xf>
    <xf numFmtId="0" fontId="14" fillId="3" borderId="92" xfId="0" applyFont="1" applyFill="1" applyBorder="1" applyAlignment="1">
      <alignment horizontal="left"/>
    </xf>
    <xf numFmtId="0" fontId="14" fillId="3" borderId="93" xfId="0" applyFont="1" applyFill="1" applyBorder="1" applyAlignment="1">
      <alignment horizontal="left"/>
    </xf>
    <xf numFmtId="0" fontId="4" fillId="0" borderId="79" xfId="0" applyFont="1" applyBorder="1" applyAlignment="1">
      <alignment horizontal="center" vertical="center" wrapText="1"/>
    </xf>
    <xf numFmtId="0" fontId="4" fillId="0" borderId="94" xfId="0" applyFont="1" applyBorder="1" applyAlignment="1">
      <alignment horizontal="center" vertical="center" wrapText="1"/>
    </xf>
    <xf numFmtId="0" fontId="6" fillId="3" borderId="95" xfId="0" applyFont="1" applyFill="1" applyBorder="1" applyAlignment="1">
      <alignment vertical="center"/>
    </xf>
    <xf numFmtId="0" fontId="4" fillId="3" borderId="21" xfId="0" applyFont="1" applyFill="1" applyBorder="1" applyAlignment="1">
      <alignment vertical="center"/>
    </xf>
    <xf numFmtId="0" fontId="4" fillId="0" borderId="96" xfId="0" applyFont="1" applyBorder="1" applyAlignment="1">
      <alignment horizontal="center" vertical="center"/>
    </xf>
    <xf numFmtId="0" fontId="6" fillId="0" borderId="23" xfId="0" applyFont="1" applyBorder="1" applyAlignment="1">
      <alignment vertical="center"/>
    </xf>
    <xf numFmtId="173" fontId="26" fillId="37"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7" fillId="0" borderId="16" xfId="11" applyFont="1" applyBorder="1" applyAlignment="1">
      <alignment vertical="center"/>
    </xf>
    <xf numFmtId="0" fontId="7" fillId="0" borderId="17" xfId="11" applyFont="1" applyBorder="1" applyAlignment="1">
      <alignment vertical="center"/>
    </xf>
    <xf numFmtId="0" fontId="15" fillId="0" borderId="18" xfId="11" applyFont="1" applyBorder="1" applyAlignment="1">
      <alignment horizontal="center" vertical="center"/>
    </xf>
    <xf numFmtId="0" fontId="0" fillId="0" borderId="96" xfId="0" applyBorder="1"/>
    <xf numFmtId="0" fontId="0" fillId="0" borderId="22" xfId="0" applyBorder="1"/>
    <xf numFmtId="0" fontId="6" fillId="36" borderId="97" xfId="0" applyFont="1" applyFill="1" applyBorder="1" applyAlignment="1">
      <alignment vertical="center" wrapText="1"/>
    </xf>
    <xf numFmtId="0" fontId="7" fillId="0" borderId="0" xfId="0" applyFont="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96" xfId="0" applyFont="1" applyFill="1" applyBorder="1" applyAlignment="1">
      <alignment horizontal="left" vertical="center" wrapText="1"/>
    </xf>
    <xf numFmtId="0" fontId="6" fillId="36" borderId="79" xfId="0" applyFont="1" applyFill="1" applyBorder="1" applyAlignment="1">
      <alignment horizontal="left" vertical="center" wrapText="1"/>
    </xf>
    <xf numFmtId="0" fontId="6" fillId="36" borderId="94" xfId="0" applyFont="1" applyFill="1" applyBorder="1" applyAlignment="1">
      <alignment horizontal="left" vertical="center" wrapText="1"/>
    </xf>
    <xf numFmtId="0" fontId="4" fillId="0" borderId="96" xfId="0" applyFont="1" applyBorder="1" applyAlignment="1">
      <alignment horizontal="right" vertical="center" wrapText="1"/>
    </xf>
    <xf numFmtId="0" fontId="4" fillId="0" borderId="79" xfId="0" applyFont="1" applyBorder="1" applyAlignment="1">
      <alignment horizontal="left" vertical="center" wrapText="1"/>
    </xf>
    <xf numFmtId="0" fontId="107" fillId="0" borderId="96" xfId="0" applyFont="1" applyBorder="1" applyAlignment="1">
      <alignment horizontal="right" vertical="center" wrapText="1"/>
    </xf>
    <xf numFmtId="0" fontId="107" fillId="0" borderId="79" xfId="0" applyFont="1" applyBorder="1" applyAlignment="1">
      <alignment horizontal="left" vertical="center" wrapText="1"/>
    </xf>
    <xf numFmtId="0" fontId="6" fillId="0" borderId="96"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7" fillId="0" borderId="0" xfId="0" applyFont="1" applyAlignment="1">
      <alignment horizontal="left" vertical="center"/>
    </xf>
    <xf numFmtId="49" fontId="108" fillId="0" borderId="22" xfId="5" applyNumberFormat="1" applyFont="1" applyBorder="1" applyAlignment="1" applyProtection="1">
      <alignment horizontal="left" vertical="center"/>
      <protection locked="0"/>
    </xf>
    <xf numFmtId="0" fontId="109" fillId="0" borderId="23" xfId="9" applyFont="1" applyBorder="1" applyAlignment="1" applyProtection="1">
      <alignment horizontal="left" vertical="center" wrapText="1"/>
      <protection locked="0"/>
    </xf>
    <xf numFmtId="0" fontId="20" fillId="0" borderId="96" xfId="0" applyFont="1" applyBorder="1" applyAlignment="1">
      <alignment horizontal="center" vertical="center" wrapText="1"/>
    </xf>
    <xf numFmtId="3" fontId="21" fillId="36" borderId="79" xfId="0" applyNumberFormat="1" applyFont="1" applyFill="1" applyBorder="1" applyAlignment="1">
      <alignment vertical="center" wrapText="1"/>
    </xf>
    <xf numFmtId="3" fontId="21" fillId="36" borderId="94" xfId="0" applyNumberFormat="1" applyFont="1" applyFill="1" applyBorder="1" applyAlignment="1">
      <alignment vertical="center" wrapText="1"/>
    </xf>
    <xf numFmtId="14" fontId="7" fillId="3" borderId="79" xfId="8" quotePrefix="1" applyNumberFormat="1" applyFont="1" applyFill="1" applyBorder="1" applyAlignment="1" applyProtection="1">
      <alignment horizontal="left" vertical="center" wrapText="1" indent="2"/>
      <protection locked="0"/>
    </xf>
    <xf numFmtId="3" fontId="21" fillId="0" borderId="79" xfId="0" applyNumberFormat="1" applyFont="1" applyBorder="1" applyAlignment="1">
      <alignment vertical="center" wrapText="1"/>
    </xf>
    <xf numFmtId="14" fontId="7" fillId="3" borderId="79" xfId="8" quotePrefix="1" applyNumberFormat="1" applyFont="1" applyFill="1" applyBorder="1" applyAlignment="1" applyProtection="1">
      <alignment horizontal="left" vertical="center" wrapText="1" indent="3"/>
      <protection locked="0"/>
    </xf>
    <xf numFmtId="0" fontId="11" fillId="0" borderId="79" xfId="17" applyFill="1" applyBorder="1" applyAlignment="1" applyProtection="1"/>
    <xf numFmtId="49" fontId="107" fillId="0" borderId="96" xfId="0" applyNumberFormat="1" applyFont="1" applyBorder="1" applyAlignment="1">
      <alignment horizontal="right" vertical="center" wrapText="1"/>
    </xf>
    <xf numFmtId="0" fontId="7" fillId="3" borderId="79" xfId="20960" applyFont="1" applyFill="1" applyBorder="1"/>
    <xf numFmtId="0" fontId="103" fillId="0" borderId="79" xfId="20960" applyFont="1" applyBorder="1" applyAlignment="1">
      <alignment horizontal="center" vertical="center"/>
    </xf>
    <xf numFmtId="0" fontId="4" fillId="0" borderId="79" xfId="0" applyFont="1" applyBorder="1"/>
    <xf numFmtId="0" fontId="11" fillId="0" borderId="79" xfId="17" applyFill="1" applyBorder="1" applyAlignment="1" applyProtection="1">
      <alignment horizontal="left" vertical="center" wrapText="1"/>
    </xf>
    <xf numFmtId="49" fontId="107" fillId="0" borderId="79" xfId="0" applyNumberFormat="1" applyFont="1" applyBorder="1" applyAlignment="1">
      <alignment horizontal="right" vertical="center" wrapText="1"/>
    </xf>
    <xf numFmtId="0" fontId="11" fillId="0" borderId="79" xfId="17" applyFill="1" applyBorder="1" applyAlignment="1" applyProtection="1">
      <alignment horizontal="left" vertical="center"/>
    </xf>
    <xf numFmtId="0" fontId="110" fillId="76" borderId="80" xfId="21412" applyFont="1" applyFill="1" applyBorder="1" applyAlignment="1" applyProtection="1">
      <alignment vertical="center" wrapText="1"/>
      <protection locked="0"/>
    </xf>
    <xf numFmtId="0" fontId="111" fillId="70" borderId="74" xfId="21412" applyFont="1" applyFill="1" applyBorder="1" applyAlignment="1" applyProtection="1">
      <alignment horizontal="center" vertical="center"/>
      <protection locked="0"/>
    </xf>
    <xf numFmtId="0" fontId="110" fillId="77" borderId="79" xfId="21412" applyFont="1" applyFill="1" applyBorder="1" applyAlignment="1" applyProtection="1">
      <alignment horizontal="center" vertical="center"/>
      <protection locked="0"/>
    </xf>
    <xf numFmtId="0" fontId="110" fillId="76" borderId="80" xfId="21412" applyFont="1" applyFill="1" applyBorder="1" applyProtection="1">
      <alignment vertical="center"/>
      <protection locked="0"/>
    </xf>
    <xf numFmtId="0" fontId="112" fillId="70" borderId="74" xfId="21412" applyFont="1" applyFill="1" applyBorder="1" applyAlignment="1" applyProtection="1">
      <alignment horizontal="center" vertical="center"/>
      <protection locked="0"/>
    </xf>
    <xf numFmtId="0" fontId="112" fillId="3" borderId="74" xfId="21412" applyFont="1" applyFill="1" applyBorder="1" applyAlignment="1" applyProtection="1">
      <alignment horizontal="center" vertical="center"/>
      <protection locked="0"/>
    </xf>
    <xf numFmtId="0" fontId="112" fillId="0" borderId="74" xfId="21412" applyFont="1" applyBorder="1" applyAlignment="1" applyProtection="1">
      <alignment horizontal="center" vertical="center"/>
      <protection locked="0"/>
    </xf>
    <xf numFmtId="0" fontId="113" fillId="77" borderId="79" xfId="21412" applyFont="1" applyFill="1" applyBorder="1" applyAlignment="1" applyProtection="1">
      <alignment horizontal="center" vertical="center"/>
      <protection locked="0"/>
    </xf>
    <xf numFmtId="0" fontId="110" fillId="76" borderId="80" xfId="21412" applyFont="1" applyFill="1" applyBorder="1" applyAlignment="1" applyProtection="1">
      <alignment horizontal="center" vertical="center"/>
      <protection locked="0"/>
    </xf>
    <xf numFmtId="0" fontId="62" fillId="76" borderId="80" xfId="21412" applyFont="1" applyFill="1" applyBorder="1" applyProtection="1">
      <alignment vertical="center"/>
      <protection locked="0"/>
    </xf>
    <xf numFmtId="0" fontId="112" fillId="70" borderId="79" xfId="21412" applyFont="1" applyFill="1" applyBorder="1" applyAlignment="1" applyProtection="1">
      <alignment horizontal="center" vertical="center"/>
      <protection locked="0"/>
    </xf>
    <xf numFmtId="0" fontId="36" fillId="70" borderId="79" xfId="21412" applyFont="1" applyFill="1" applyBorder="1" applyAlignment="1" applyProtection="1">
      <alignment horizontal="center" vertical="center"/>
      <protection locked="0"/>
    </xf>
    <xf numFmtId="0" fontId="62" fillId="76" borderId="78" xfId="21412" applyFont="1" applyFill="1" applyBorder="1" applyProtection="1">
      <alignment vertical="center"/>
      <protection locked="0"/>
    </xf>
    <xf numFmtId="0" fontId="111" fillId="0" borderId="78" xfId="21412" applyFont="1" applyBorder="1" applyAlignment="1" applyProtection="1">
      <alignment horizontal="left" vertical="center" wrapText="1"/>
      <protection locked="0"/>
    </xf>
    <xf numFmtId="169" fontId="111" fillId="0" borderId="79" xfId="948" applyNumberFormat="1" applyFont="1" applyFill="1" applyBorder="1" applyAlignment="1" applyProtection="1">
      <alignment horizontal="right" vertical="center"/>
      <protection locked="0"/>
    </xf>
    <xf numFmtId="0" fontId="110" fillId="77" borderId="78" xfId="21412" applyFont="1" applyFill="1" applyBorder="1" applyAlignment="1" applyProtection="1">
      <alignment vertical="top" wrapText="1"/>
      <protection locked="0"/>
    </xf>
    <xf numFmtId="169" fontId="111" fillId="77" borderId="79" xfId="948" applyNumberFormat="1" applyFont="1" applyFill="1" applyBorder="1" applyAlignment="1" applyProtection="1">
      <alignment horizontal="right" vertical="center"/>
    </xf>
    <xf numFmtId="169" fontId="62" fillId="76" borderId="78" xfId="948" applyNumberFormat="1" applyFont="1" applyFill="1" applyBorder="1" applyAlignment="1" applyProtection="1">
      <alignment horizontal="right" vertical="center"/>
      <protection locked="0"/>
    </xf>
    <xf numFmtId="0" fontId="111" fillId="70" borderId="78" xfId="21412" applyFont="1" applyFill="1" applyBorder="1" applyAlignment="1" applyProtection="1">
      <alignment vertical="center" wrapText="1"/>
      <protection locked="0"/>
    </xf>
    <xf numFmtId="0" fontId="111" fillId="70" borderId="78" xfId="21412" applyFont="1" applyFill="1" applyBorder="1" applyAlignment="1" applyProtection="1">
      <alignment horizontal="left" vertical="center" wrapText="1"/>
      <protection locked="0"/>
    </xf>
    <xf numFmtId="0" fontId="111" fillId="0" borderId="78" xfId="21412" applyFont="1" applyBorder="1" applyAlignment="1" applyProtection="1">
      <alignment vertical="center" wrapText="1"/>
      <protection locked="0"/>
    </xf>
    <xf numFmtId="0" fontId="111" fillId="3" borderId="78" xfId="21412" applyFont="1" applyFill="1" applyBorder="1" applyAlignment="1" applyProtection="1">
      <alignment horizontal="left" vertical="center" wrapText="1"/>
      <protection locked="0"/>
    </xf>
    <xf numFmtId="0" fontId="110" fillId="77" borderId="78" xfId="21412" applyFont="1" applyFill="1" applyBorder="1" applyAlignment="1" applyProtection="1">
      <alignment vertical="center" wrapText="1"/>
      <protection locked="0"/>
    </xf>
    <xf numFmtId="169" fontId="110" fillId="76" borderId="78" xfId="948" applyNumberFormat="1" applyFont="1" applyFill="1" applyBorder="1" applyAlignment="1" applyProtection="1">
      <alignment horizontal="right" vertical="center"/>
      <protection locked="0"/>
    </xf>
    <xf numFmtId="169" fontId="111" fillId="3" borderId="79" xfId="948" applyNumberFormat="1" applyFont="1" applyFill="1" applyBorder="1" applyAlignment="1" applyProtection="1">
      <alignment horizontal="right" vertical="center"/>
      <protection locked="0"/>
    </xf>
    <xf numFmtId="1" fontId="6" fillId="36" borderId="94" xfId="0" applyNumberFormat="1" applyFont="1" applyFill="1" applyBorder="1" applyAlignment="1">
      <alignment horizontal="right" vertical="center" wrapText="1"/>
    </xf>
    <xf numFmtId="1" fontId="107" fillId="0" borderId="94" xfId="0" applyNumberFormat="1" applyFont="1" applyBorder="1" applyAlignment="1">
      <alignment horizontal="right" vertical="center" wrapText="1"/>
    </xf>
    <xf numFmtId="1" fontId="6" fillId="36" borderId="94" xfId="0" applyNumberFormat="1" applyFont="1" applyFill="1" applyBorder="1" applyAlignment="1">
      <alignment horizontal="center" vertical="center" wrapText="1"/>
    </xf>
    <xf numFmtId="10" fontId="7" fillId="0" borderId="79" xfId="20961" applyNumberFormat="1" applyFont="1" applyFill="1" applyBorder="1" applyAlignment="1">
      <alignment horizontal="left" vertical="center" wrapText="1"/>
    </xf>
    <xf numFmtId="10" fontId="4" fillId="0" borderId="79" xfId="20961" applyNumberFormat="1" applyFont="1" applyFill="1" applyBorder="1" applyAlignment="1">
      <alignment horizontal="left" vertical="center" wrapText="1"/>
    </xf>
    <xf numFmtId="10" fontId="6" fillId="36" borderId="79" xfId="0" applyNumberFormat="1" applyFont="1" applyFill="1" applyBorder="1" applyAlignment="1">
      <alignment horizontal="left" vertical="center" wrapText="1"/>
    </xf>
    <xf numFmtId="10" fontId="107" fillId="0" borderId="79" xfId="20961" applyNumberFormat="1" applyFont="1" applyFill="1" applyBorder="1" applyAlignment="1">
      <alignment horizontal="left" vertical="center" wrapText="1"/>
    </xf>
    <xf numFmtId="10" fontId="6" fillId="36" borderId="79" xfId="20961" applyNumberFormat="1" applyFont="1" applyFill="1" applyBorder="1" applyAlignment="1">
      <alignment horizontal="left" vertical="center" wrapText="1"/>
    </xf>
    <xf numFmtId="10" fontId="6" fillId="36" borderId="79"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168" fontId="7" fillId="0" borderId="0" xfId="7" applyFont="1"/>
    <xf numFmtId="0" fontId="106"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96" xfId="0" applyFont="1" applyBorder="1" applyAlignment="1">
      <alignment horizontal="right" vertical="center" wrapText="1"/>
    </xf>
    <xf numFmtId="0" fontId="7" fillId="0" borderId="79" xfId="0" applyFont="1" applyBorder="1" applyAlignment="1">
      <alignment vertical="center" wrapText="1"/>
    </xf>
    <xf numFmtId="0" fontId="4" fillId="0" borderId="79" xfId="0" applyFont="1" applyBorder="1" applyAlignment="1">
      <alignment vertical="center" wrapText="1"/>
    </xf>
    <xf numFmtId="0" fontId="4" fillId="0" borderId="79" xfId="0" applyFont="1" applyBorder="1" applyAlignment="1">
      <alignment horizontal="left" vertical="center" wrapText="1" indent="2"/>
    </xf>
    <xf numFmtId="3" fontId="21" fillId="36" borderId="21" xfId="0" applyNumberFormat="1" applyFont="1" applyFill="1" applyBorder="1" applyAlignment="1">
      <alignment vertical="center" wrapText="1"/>
    </xf>
    <xf numFmtId="3" fontId="21" fillId="0" borderId="21" xfId="0" applyNumberFormat="1" applyFont="1" applyBorder="1" applyAlignment="1">
      <alignment vertical="center" wrapText="1"/>
    </xf>
    <xf numFmtId="3" fontId="21" fillId="36"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94" xfId="0" applyFont="1" applyBorder="1"/>
    <xf numFmtId="0" fontId="4" fillId="0" borderId="24" xfId="0" applyFont="1" applyBorder="1"/>
    <xf numFmtId="0" fontId="9" fillId="0" borderId="94" xfId="0" applyFont="1" applyBorder="1"/>
    <xf numFmtId="0" fontId="9" fillId="0" borderId="94" xfId="0" applyFont="1" applyBorder="1" applyAlignment="1">
      <alignment wrapText="1"/>
    </xf>
    <xf numFmtId="0" fontId="10" fillId="0" borderId="18" xfId="0" applyFont="1" applyBorder="1" applyAlignment="1">
      <alignment horizontal="center"/>
    </xf>
    <xf numFmtId="0" fontId="10" fillId="0" borderId="94"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9" fillId="0" borderId="96" xfId="0" applyFont="1" applyBorder="1" applyAlignment="1">
      <alignment horizontal="center" vertical="center" wrapText="1"/>
    </xf>
    <xf numFmtId="0" fontId="15" fillId="0" borderId="79" xfId="0" applyFont="1" applyBorder="1" applyAlignment="1">
      <alignment horizontal="center" vertical="center" wrapText="1"/>
    </xf>
    <xf numFmtId="0" fontId="16" fillId="0" borderId="79" xfId="0" applyFont="1" applyBorder="1" applyAlignment="1">
      <alignment horizontal="left" vertical="center" wrapText="1"/>
    </xf>
    <xf numFmtId="197" fontId="4" fillId="0" borderId="79" xfId="0" applyNumberFormat="1" applyFont="1" applyBorder="1" applyAlignment="1" applyProtection="1">
      <alignment vertical="center" wrapText="1"/>
      <protection locked="0"/>
    </xf>
    <xf numFmtId="197" fontId="4" fillId="0" borderId="94" xfId="0" applyNumberFormat="1" applyFont="1" applyBorder="1" applyAlignment="1" applyProtection="1">
      <alignment vertical="center" wrapText="1"/>
      <protection locked="0"/>
    </xf>
    <xf numFmtId="0" fontId="9" fillId="2" borderId="96" xfId="0" applyFont="1" applyFill="1" applyBorder="1" applyAlignment="1">
      <alignment horizontal="right" vertical="center"/>
    </xf>
    <xf numFmtId="0" fontId="9" fillId="2" borderId="79" xfId="0" applyFont="1" applyFill="1" applyBorder="1" applyAlignment="1">
      <alignment vertical="center"/>
    </xf>
    <xf numFmtId="197" fontId="9" fillId="2" borderId="79" xfId="0" applyNumberFormat="1" applyFont="1" applyFill="1" applyBorder="1" applyAlignment="1" applyProtection="1">
      <alignment vertical="center"/>
      <protection locked="0"/>
    </xf>
    <xf numFmtId="197" fontId="17" fillId="2" borderId="79" xfId="0" applyNumberFormat="1" applyFont="1" applyFill="1" applyBorder="1" applyAlignment="1" applyProtection="1">
      <alignment vertical="center"/>
      <protection locked="0"/>
    </xf>
    <xf numFmtId="197" fontId="17" fillId="2" borderId="94" xfId="0" applyNumberFormat="1" applyFont="1" applyFill="1" applyBorder="1" applyAlignment="1" applyProtection="1">
      <alignment vertical="center"/>
      <protection locked="0"/>
    </xf>
    <xf numFmtId="197" fontId="9" fillId="2" borderId="94" xfId="0" applyNumberFormat="1" applyFont="1" applyFill="1" applyBorder="1" applyAlignment="1" applyProtection="1">
      <alignment vertical="center"/>
      <protection locked="0"/>
    </xf>
    <xf numFmtId="0" fontId="15" fillId="0" borderId="96" xfId="0" applyFont="1" applyBorder="1" applyAlignment="1">
      <alignment horizontal="center" vertical="center" wrapText="1"/>
    </xf>
    <xf numFmtId="14" fontId="4" fillId="0" borderId="0" xfId="0" applyNumberFormat="1" applyFont="1"/>
    <xf numFmtId="10" fontId="4" fillId="0" borderId="79" xfId="20961" applyNumberFormat="1" applyFont="1" applyBorder="1" applyAlignment="1" applyProtection="1">
      <alignment vertical="center" wrapText="1"/>
      <protection locked="0"/>
    </xf>
    <xf numFmtId="10" fontId="4" fillId="0" borderId="94" xfId="20961" applyNumberFormat="1" applyFont="1" applyBorder="1" applyAlignment="1" applyProtection="1">
      <alignment vertical="center" wrapText="1"/>
      <protection locked="0"/>
    </xf>
    <xf numFmtId="0" fontId="4" fillId="3" borderId="54" xfId="0" applyFont="1" applyFill="1" applyBorder="1"/>
    <xf numFmtId="0" fontId="4" fillId="3" borderId="99" xfId="0" applyFont="1" applyFill="1" applyBorder="1" applyAlignment="1">
      <alignment wrapText="1"/>
    </xf>
    <xf numFmtId="0" fontId="4" fillId="3" borderId="100" xfId="0" applyFont="1" applyFill="1" applyBorder="1"/>
    <xf numFmtId="0" fontId="6" fillId="3" borderId="11" xfId="0" applyFont="1" applyFill="1" applyBorder="1" applyAlignment="1">
      <alignment horizontal="center" wrapText="1"/>
    </xf>
    <xf numFmtId="0" fontId="4" fillId="0" borderId="79" xfId="0" applyFont="1" applyBorder="1" applyAlignment="1">
      <alignment horizontal="center"/>
    </xf>
    <xf numFmtId="0" fontId="4" fillId="3" borderId="63"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72" xfId="0" applyFont="1" applyFill="1" applyBorder="1" applyAlignment="1">
      <alignment horizontal="center" vertical="center" wrapText="1"/>
    </xf>
    <xf numFmtId="0" fontId="4" fillId="0" borderId="96" xfId="0" applyFont="1" applyBorder="1"/>
    <xf numFmtId="0" fontId="4" fillId="0" borderId="79" xfId="0" applyFont="1" applyBorder="1" applyAlignment="1">
      <alignment wrapText="1"/>
    </xf>
    <xf numFmtId="169" fontId="4" fillId="0" borderId="79" xfId="7" applyNumberFormat="1" applyFont="1" applyBorder="1"/>
    <xf numFmtId="169" fontId="4" fillId="0" borderId="94" xfId="7" applyNumberFormat="1" applyFont="1" applyBorder="1"/>
    <xf numFmtId="0" fontId="14" fillId="0" borderId="79" xfId="0" applyFont="1" applyBorder="1" applyAlignment="1">
      <alignment horizontal="left" wrapText="1" indent="2"/>
    </xf>
    <xf numFmtId="173" fontId="26" fillId="37" borderId="79" xfId="20" applyBorder="1"/>
    <xf numFmtId="169" fontId="4" fillId="0" borderId="79" xfId="7" applyNumberFormat="1" applyFont="1" applyBorder="1" applyAlignment="1">
      <alignment vertical="center"/>
    </xf>
    <xf numFmtId="0" fontId="6" fillId="0" borderId="96" xfId="0" applyFont="1" applyBorder="1"/>
    <xf numFmtId="0" fontId="6" fillId="0" borderId="79" xfId="0" applyFont="1" applyBorder="1" applyAlignment="1">
      <alignment wrapText="1"/>
    </xf>
    <xf numFmtId="169" fontId="6" fillId="0" borderId="94" xfId="7" applyNumberFormat="1" applyFont="1" applyBorder="1"/>
    <xf numFmtId="0" fontId="3" fillId="3" borderId="63"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72" xfId="7" applyNumberFormat="1" applyFont="1" applyFill="1" applyBorder="1"/>
    <xf numFmtId="169" fontId="4" fillId="0" borderId="79" xfId="7" applyNumberFormat="1" applyFont="1" applyFill="1" applyBorder="1"/>
    <xf numFmtId="169" fontId="4" fillId="0" borderId="79" xfId="7" applyNumberFormat="1" applyFont="1" applyFill="1" applyBorder="1" applyAlignment="1">
      <alignment vertical="center"/>
    </xf>
    <xf numFmtId="0" fontId="14" fillId="0" borderId="79"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72" xfId="0" applyFont="1" applyFill="1" applyBorder="1"/>
    <xf numFmtId="0" fontId="6" fillId="0" borderId="22" xfId="0" applyFont="1" applyBorder="1"/>
    <xf numFmtId="0" fontId="6" fillId="0" borderId="23" xfId="0" applyFont="1" applyBorder="1" applyAlignment="1">
      <alignment wrapText="1"/>
    </xf>
    <xf numFmtId="173" fontId="26" fillId="37" borderId="97" xfId="20" applyBorder="1"/>
    <xf numFmtId="10" fontId="6" fillId="0" borderId="24" xfId="20961" applyNumberFormat="1" applyFont="1" applyBorder="1"/>
    <xf numFmtId="0" fontId="9" fillId="2" borderId="87" xfId="0" applyFont="1" applyFill="1" applyBorder="1" applyAlignment="1">
      <alignment horizontal="right" vertical="center"/>
    </xf>
    <xf numFmtId="0" fontId="9" fillId="2" borderId="74" xfId="0" applyFont="1" applyFill="1" applyBorder="1" applyAlignment="1">
      <alignment vertical="center"/>
    </xf>
    <xf numFmtId="197" fontId="17" fillId="2" borderId="74" xfId="0" applyNumberFormat="1" applyFont="1" applyFill="1" applyBorder="1" applyAlignment="1" applyProtection="1">
      <alignment vertical="center"/>
      <protection locked="0"/>
    </xf>
    <xf numFmtId="197" fontId="17" fillId="2" borderId="88" xfId="0" applyNumberFormat="1" applyFont="1" applyFill="1" applyBorder="1" applyAlignment="1" applyProtection="1">
      <alignment vertical="center"/>
      <protection locked="0"/>
    </xf>
    <xf numFmtId="0" fontId="9" fillId="0" borderId="79" xfId="0" applyFont="1" applyBorder="1" applyAlignment="1">
      <alignment horizontal="left" vertical="center" wrapText="1"/>
    </xf>
    <xf numFmtId="0" fontId="6" fillId="3" borderId="0" xfId="0" applyFont="1" applyFill="1" applyAlignment="1">
      <alignment horizontal="center"/>
    </xf>
    <xf numFmtId="0" fontId="114" fillId="0" borderId="0" xfId="11" applyFont="1"/>
    <xf numFmtId="0" fontId="115" fillId="0" borderId="0" xfId="0" applyFont="1"/>
    <xf numFmtId="0" fontId="116" fillId="0" borderId="0" xfId="11" applyFont="1"/>
    <xf numFmtId="14" fontId="115" fillId="0" borderId="0" xfId="0" applyNumberFormat="1" applyFont="1"/>
    <xf numFmtId="0" fontId="115" fillId="0" borderId="0" xfId="0" applyFont="1" applyAlignment="1">
      <alignment wrapText="1"/>
    </xf>
    <xf numFmtId="0" fontId="118" fillId="0" borderId="0" xfId="0" applyFont="1"/>
    <xf numFmtId="0" fontId="115" fillId="0" borderId="0" xfId="0" applyFont="1" applyAlignment="1">
      <alignment horizontal="left"/>
    </xf>
    <xf numFmtId="0" fontId="117" fillId="0" borderId="110" xfId="0" applyFont="1" applyBorder="1" applyAlignment="1">
      <alignment horizontal="left" vertical="center" wrapText="1"/>
    </xf>
    <xf numFmtId="0" fontId="123" fillId="0" borderId="0" xfId="0" applyFont="1"/>
    <xf numFmtId="0" fontId="115" fillId="0" borderId="0" xfId="0" applyFont="1" applyAlignment="1">
      <alignment horizontal="left" vertical="top" wrapText="1"/>
    </xf>
    <xf numFmtId="197" fontId="7" fillId="3" borderId="94" xfId="2" applyNumberFormat="1" applyFont="1" applyFill="1" applyBorder="1" applyAlignment="1" applyProtection="1">
      <alignment vertical="top" wrapText="1"/>
      <protection locked="0"/>
    </xf>
    <xf numFmtId="0" fontId="9" fillId="0" borderId="79" xfId="0" applyFont="1" applyBorder="1" applyAlignment="1">
      <alignment horizontal="center" vertical="center" wrapText="1"/>
    </xf>
    <xf numFmtId="0" fontId="3" fillId="0" borderId="79" xfId="0" applyFont="1" applyBorder="1" applyAlignment="1">
      <alignment horizontal="center" vertical="center"/>
    </xf>
    <xf numFmtId="0" fontId="126" fillId="3" borderId="79" xfId="21414" applyFont="1" applyFill="1" applyBorder="1" applyAlignment="1">
      <alignment horizontal="left" vertical="center" wrapText="1"/>
    </xf>
    <xf numFmtId="0" fontId="127" fillId="0" borderId="79" xfId="21414" applyFont="1" applyBorder="1" applyAlignment="1">
      <alignment horizontal="left" vertical="center" wrapText="1" indent="1"/>
    </xf>
    <xf numFmtId="0" fontId="128" fillId="3" borderId="79" xfId="21414" applyFont="1" applyFill="1" applyBorder="1" applyAlignment="1">
      <alignment horizontal="left" vertical="center" wrapText="1"/>
    </xf>
    <xf numFmtId="0" fontId="127" fillId="3" borderId="79" xfId="21414" applyFont="1" applyFill="1" applyBorder="1" applyAlignment="1">
      <alignment horizontal="left" vertical="center" wrapText="1" indent="1"/>
    </xf>
    <xf numFmtId="0" fontId="126" fillId="0" borderId="117" xfId="0" applyFont="1" applyBorder="1" applyAlignment="1">
      <alignment horizontal="left" vertical="center" wrapText="1"/>
    </xf>
    <xf numFmtId="0" fontId="128" fillId="0" borderId="117" xfId="0" applyFont="1" applyBorder="1" applyAlignment="1">
      <alignment horizontal="left" vertical="center" wrapText="1"/>
    </xf>
    <xf numFmtId="0" fontId="129" fillId="3" borderId="117" xfId="0" applyFont="1" applyFill="1" applyBorder="1" applyAlignment="1">
      <alignment horizontal="left" vertical="center" wrapText="1" indent="1"/>
    </xf>
    <xf numFmtId="0" fontId="128" fillId="3" borderId="117" xfId="0" applyFont="1" applyFill="1" applyBorder="1" applyAlignment="1">
      <alignment horizontal="left" vertical="center" wrapText="1"/>
    </xf>
    <xf numFmtId="0" fontId="128" fillId="3" borderId="118" xfId="0" applyFont="1" applyFill="1" applyBorder="1" applyAlignment="1">
      <alignment horizontal="left" vertical="center" wrapText="1"/>
    </xf>
    <xf numFmtId="0" fontId="129" fillId="0" borderId="117" xfId="0" applyFont="1" applyBorder="1" applyAlignment="1">
      <alignment horizontal="left" vertical="center" wrapText="1" indent="1"/>
    </xf>
    <xf numFmtId="0" fontId="129" fillId="0" borderId="79" xfId="21414" applyFont="1" applyBorder="1" applyAlignment="1">
      <alignment horizontal="left" vertical="center" wrapText="1" indent="1"/>
    </xf>
    <xf numFmtId="0" fontId="128" fillId="0" borderId="79" xfId="21414" applyFont="1" applyBorder="1" applyAlignment="1">
      <alignment horizontal="left" vertical="center" wrapText="1"/>
    </xf>
    <xf numFmtId="0" fontId="130" fillId="0" borderId="79" xfId="21414" applyFont="1" applyBorder="1" applyAlignment="1">
      <alignment horizontal="center" vertical="center" wrapText="1"/>
    </xf>
    <xf numFmtId="0" fontId="128" fillId="3" borderId="119" xfId="0" applyFont="1" applyFill="1" applyBorder="1" applyAlignment="1">
      <alignment horizontal="left" vertical="center" wrapText="1"/>
    </xf>
    <xf numFmtId="0" fontId="127" fillId="3" borderId="120" xfId="21414" applyFont="1" applyFill="1" applyBorder="1" applyAlignment="1">
      <alignment horizontal="left" vertical="center" wrapText="1" indent="1"/>
    </xf>
    <xf numFmtId="0" fontId="127" fillId="3" borderId="117" xfId="0" applyFont="1" applyFill="1" applyBorder="1" applyAlignment="1">
      <alignment horizontal="left" vertical="center" wrapText="1" indent="1"/>
    </xf>
    <xf numFmtId="0" fontId="127" fillId="0" borderId="120" xfId="21414" applyFont="1" applyBorder="1" applyAlignment="1">
      <alignment horizontal="left" vertical="center" wrapText="1" indent="1"/>
    </xf>
    <xf numFmtId="0" fontId="127" fillId="0" borderId="117" xfId="0" applyFont="1" applyBorder="1" applyAlignment="1">
      <alignment horizontal="left" vertical="center" wrapText="1" indent="1"/>
    </xf>
    <xf numFmtId="0" fontId="127" fillId="0" borderId="118" xfId="0" applyFont="1" applyBorder="1" applyAlignment="1">
      <alignment horizontal="left" vertical="center" wrapText="1" indent="1"/>
    </xf>
    <xf numFmtId="0" fontId="128" fillId="0" borderId="120" xfId="21414" applyFont="1" applyBorder="1" applyAlignment="1">
      <alignment horizontal="left" vertical="center" wrapText="1"/>
    </xf>
    <xf numFmtId="0" fontId="128" fillId="3" borderId="120" xfId="21414" applyFont="1" applyFill="1" applyBorder="1" applyAlignment="1">
      <alignment horizontal="left" vertical="center" wrapText="1"/>
    </xf>
    <xf numFmtId="0" fontId="130" fillId="0" borderId="120" xfId="21414" applyFont="1" applyBorder="1" applyAlignment="1">
      <alignment horizontal="center" vertical="center" wrapText="1"/>
    </xf>
    <xf numFmtId="0" fontId="131" fillId="0" borderId="120" xfId="0" applyFont="1" applyBorder="1" applyAlignment="1">
      <alignment horizontal="left"/>
    </xf>
    <xf numFmtId="0" fontId="128" fillId="0" borderId="120" xfId="0" applyFont="1" applyBorder="1" applyAlignment="1">
      <alignment horizontal="left" vertical="center" wrapText="1"/>
    </xf>
    <xf numFmtId="0" fontId="0" fillId="0" borderId="0" xfId="0" applyAlignment="1">
      <alignment horizontal="left" vertical="center"/>
    </xf>
    <xf numFmtId="0" fontId="9" fillId="0" borderId="120" xfId="0" applyFont="1" applyBorder="1" applyAlignment="1">
      <alignment horizontal="center" vertical="center" wrapText="1"/>
    </xf>
    <xf numFmtId="0" fontId="128" fillId="0" borderId="125" xfId="0" applyFont="1" applyBorder="1" applyAlignment="1">
      <alignment horizontal="justify" vertical="center" wrapText="1"/>
    </xf>
    <xf numFmtId="0" fontId="127" fillId="0" borderId="119" xfId="0" applyFont="1" applyBorder="1" applyAlignment="1">
      <alignment horizontal="left" vertical="center" wrapText="1" indent="1"/>
    </xf>
    <xf numFmtId="0" fontId="128" fillId="0" borderId="117" xfId="0" applyFont="1" applyBorder="1" applyAlignment="1">
      <alignment horizontal="justify" vertical="center" wrapText="1"/>
    </xf>
    <xf numFmtId="0" fontId="126" fillId="0" borderId="117" xfId="0" applyFont="1" applyBorder="1" applyAlignment="1">
      <alignment horizontal="justify" vertical="center" wrapText="1"/>
    </xf>
    <xf numFmtId="0" fontId="128" fillId="3" borderId="117" xfId="0" applyFont="1" applyFill="1" applyBorder="1" applyAlignment="1">
      <alignment horizontal="justify" vertical="center" wrapText="1"/>
    </xf>
    <xf numFmtId="0" fontId="128" fillId="0" borderId="118" xfId="0" applyFont="1" applyBorder="1" applyAlignment="1">
      <alignment horizontal="justify" vertical="center" wrapText="1"/>
    </xf>
    <xf numFmtId="0" fontId="128" fillId="0" borderId="119" xfId="0" applyFont="1" applyBorder="1" applyAlignment="1">
      <alignment horizontal="justify" vertical="center" wrapText="1"/>
    </xf>
    <xf numFmtId="0" fontId="128" fillId="0" borderId="120" xfId="21414" applyFont="1" applyBorder="1" applyAlignment="1">
      <alignment horizontal="justify" vertical="center" wrapText="1"/>
    </xf>
    <xf numFmtId="0" fontId="129" fillId="0" borderId="111" xfId="0" applyFont="1" applyBorder="1" applyAlignment="1">
      <alignment horizontal="left" vertical="center" wrapText="1" indent="1"/>
    </xf>
    <xf numFmtId="0" fontId="126" fillId="0" borderId="117" xfId="0" applyFont="1" applyBorder="1" applyAlignment="1">
      <alignment vertical="center" wrapText="1"/>
    </xf>
    <xf numFmtId="0" fontId="128" fillId="0" borderId="117" xfId="0" applyFont="1" applyBorder="1" applyAlignment="1">
      <alignment vertical="center" wrapText="1"/>
    </xf>
    <xf numFmtId="0" fontId="128" fillId="0" borderId="120" xfId="21414" applyFont="1" applyBorder="1" applyAlignment="1">
      <alignment vertical="center" wrapText="1"/>
    </xf>
    <xf numFmtId="0" fontId="9" fillId="0" borderId="94" xfId="0" applyFont="1" applyBorder="1" applyAlignment="1">
      <alignment horizontal="center" vertical="center" wrapText="1"/>
    </xf>
    <xf numFmtId="0" fontId="0" fillId="0" borderId="120" xfId="0" applyBorder="1" applyAlignment="1">
      <alignment horizontal="center"/>
    </xf>
    <xf numFmtId="197" fontId="9" fillId="0" borderId="120" xfId="0" applyNumberFormat="1" applyFont="1" applyBorder="1" applyAlignment="1">
      <alignment horizontal="right"/>
    </xf>
    <xf numFmtId="197" fontId="9" fillId="36" borderId="120" xfId="0" applyNumberFormat="1" applyFont="1" applyFill="1" applyBorder="1" applyAlignment="1">
      <alignment horizontal="right"/>
    </xf>
    <xf numFmtId="197" fontId="9" fillId="36" borderId="94" xfId="0" applyNumberFormat="1" applyFont="1" applyFill="1" applyBorder="1" applyAlignment="1">
      <alignment horizontal="right"/>
    </xf>
    <xf numFmtId="0" fontId="15" fillId="0" borderId="120" xfId="0" applyFont="1" applyBorder="1" applyAlignment="1">
      <alignment vertical="center" wrapText="1"/>
    </xf>
    <xf numFmtId="0" fontId="7" fillId="0" borderId="120" xfId="0" applyFont="1" applyBorder="1" applyAlignment="1">
      <alignment horizontal="left" vertical="center" wrapText="1" indent="1"/>
    </xf>
    <xf numFmtId="0" fontId="3" fillId="0" borderId="120" xfId="0" applyFont="1" applyBorder="1" applyAlignment="1">
      <alignment vertical="center"/>
    </xf>
    <xf numFmtId="0" fontId="132" fillId="0" borderId="120" xfId="0" applyFont="1" applyBorder="1" applyAlignment="1" applyProtection="1">
      <alignment horizontal="left" vertical="center" indent="1"/>
      <protection locked="0"/>
    </xf>
    <xf numFmtId="0" fontId="133" fillId="0" borderId="120" xfId="0" applyFont="1" applyBorder="1" applyAlignment="1" applyProtection="1">
      <alignment horizontal="left" vertical="center" indent="3"/>
      <protection locked="0"/>
    </xf>
    <xf numFmtId="0" fontId="134" fillId="0" borderId="120" xfId="0" applyFont="1" applyBorder="1" applyAlignment="1" applyProtection="1">
      <alignment horizontal="left" vertical="center" indent="3"/>
      <protection locked="0"/>
    </xf>
    <xf numFmtId="0" fontId="3" fillId="0" borderId="120" xfId="0" applyFont="1" applyBorder="1"/>
    <xf numFmtId="0" fontId="0" fillId="0" borderId="0" xfId="0" applyAlignment="1">
      <alignment horizontal="center"/>
    </xf>
    <xf numFmtId="197" fontId="9" fillId="0" borderId="0" xfId="0" applyNumberFormat="1" applyFont="1" applyAlignment="1">
      <alignment horizontal="right"/>
    </xf>
    <xf numFmtId="0" fontId="0" fillId="0" borderId="120" xfId="0" applyBorder="1" applyAlignment="1">
      <alignment horizontal="center" vertical="center"/>
    </xf>
    <xf numFmtId="0" fontId="0" fillId="0" borderId="124" xfId="0" applyBorder="1" applyAlignment="1">
      <alignment horizontal="center"/>
    </xf>
    <xf numFmtId="0" fontId="127" fillId="0" borderId="124" xfId="21414" applyFont="1" applyBorder="1" applyAlignment="1">
      <alignment horizontal="left" vertical="center" wrapText="1" indent="1"/>
    </xf>
    <xf numFmtId="0" fontId="127" fillId="3" borderId="120" xfId="0" applyFont="1" applyFill="1" applyBorder="1" applyAlignment="1">
      <alignment horizontal="left" vertical="center" wrapText="1" indent="1"/>
    </xf>
    <xf numFmtId="171" fontId="23" fillId="0" borderId="120" xfId="0" applyNumberFormat="1" applyFont="1" applyBorder="1" applyAlignment="1">
      <alignment horizontal="center"/>
    </xf>
    <xf numFmtId="0" fontId="23" fillId="0" borderId="120" xfId="0" applyFont="1" applyBorder="1"/>
    <xf numFmtId="0" fontId="127" fillId="0" borderId="120" xfId="0" applyFont="1" applyBorder="1" applyAlignment="1">
      <alignment horizontal="left" vertical="center" wrapText="1" indent="1"/>
    </xf>
    <xf numFmtId="0" fontId="129" fillId="3" borderId="120" xfId="0" applyFont="1" applyFill="1" applyBorder="1" applyAlignment="1">
      <alignment horizontal="left" vertical="center" wrapText="1" indent="1"/>
    </xf>
    <xf numFmtId="0" fontId="129" fillId="0" borderId="120" xfId="0" applyFont="1" applyBorder="1" applyAlignment="1">
      <alignment horizontal="left" vertical="center" wrapText="1" indent="1"/>
    </xf>
    <xf numFmtId="171" fontId="22" fillId="0" borderId="56" xfId="0" applyNumberFormat="1" applyFont="1" applyBorder="1" applyAlignment="1">
      <alignment horizontal="center"/>
    </xf>
    <xf numFmtId="171" fontId="18" fillId="0" borderId="58" xfId="0" applyNumberFormat="1" applyFont="1" applyBorder="1" applyAlignment="1">
      <alignment horizontal="center"/>
    </xf>
    <xf numFmtId="0" fontId="118" fillId="0" borderId="120" xfId="0" applyFont="1" applyBorder="1"/>
    <xf numFmtId="49" fontId="120" fillId="0" borderId="120" xfId="5" applyNumberFormat="1" applyFont="1" applyBorder="1" applyAlignment="1" applyProtection="1">
      <alignment horizontal="right" vertical="center"/>
      <protection locked="0"/>
    </xf>
    <xf numFmtId="0" fontId="119" fillId="3" borderId="120" xfId="13" applyFont="1" applyFill="1" applyBorder="1" applyAlignment="1" applyProtection="1">
      <alignment horizontal="left" vertical="center" wrapText="1"/>
      <protection locked="0"/>
    </xf>
    <xf numFmtId="49" fontId="119" fillId="3" borderId="120" xfId="5" applyNumberFormat="1" applyFont="1" applyFill="1" applyBorder="1" applyAlignment="1" applyProtection="1">
      <alignment horizontal="right" vertical="center"/>
      <protection locked="0"/>
    </xf>
    <xf numFmtId="0" fontId="119" fillId="0" borderId="120" xfId="13" applyFont="1" applyBorder="1" applyAlignment="1" applyProtection="1">
      <alignment horizontal="left" vertical="center" wrapText="1"/>
      <protection locked="0"/>
    </xf>
    <xf numFmtId="49" fontId="119" fillId="0" borderId="120" xfId="5" applyNumberFormat="1" applyFont="1" applyBorder="1" applyAlignment="1" applyProtection="1">
      <alignment horizontal="right" vertical="center"/>
      <protection locked="0"/>
    </xf>
    <xf numFmtId="0" fontId="121" fillId="0" borderId="120" xfId="13" applyFont="1" applyBorder="1" applyAlignment="1" applyProtection="1">
      <alignment horizontal="left" vertical="center" wrapText="1"/>
      <protection locked="0"/>
    </xf>
    <xf numFmtId="0" fontId="118" fillId="0" borderId="120" xfId="0" applyFont="1" applyBorder="1" applyAlignment="1">
      <alignment horizontal="center" vertical="center" wrapText="1"/>
    </xf>
    <xf numFmtId="43" fontId="114" fillId="36" borderId="128" xfId="21413" applyFont="1" applyFill="1" applyBorder="1"/>
    <xf numFmtId="0" fontId="114" fillId="0" borderId="128" xfId="0" applyFont="1" applyBorder="1"/>
    <xf numFmtId="0" fontId="114" fillId="0" borderId="128" xfId="0" applyFont="1" applyBorder="1" applyAlignment="1">
      <alignment horizontal="left" indent="8"/>
    </xf>
    <xf numFmtId="0" fontId="114" fillId="0" borderId="128" xfId="0" applyFont="1" applyBorder="1" applyAlignment="1">
      <alignment wrapText="1"/>
    </xf>
    <xf numFmtId="0" fontId="117" fillId="0" borderId="128" xfId="0" applyFont="1" applyBorder="1"/>
    <xf numFmtId="49" fontId="120" fillId="0" borderId="128" xfId="5" applyNumberFormat="1" applyFont="1" applyBorder="1" applyAlignment="1" applyProtection="1">
      <alignment horizontal="right" vertical="center" wrapText="1"/>
      <protection locked="0"/>
    </xf>
    <xf numFmtId="49" fontId="119" fillId="3" borderId="128" xfId="5" applyNumberFormat="1" applyFont="1" applyFill="1" applyBorder="1" applyAlignment="1" applyProtection="1">
      <alignment horizontal="right" vertical="center" wrapText="1"/>
      <protection locked="0"/>
    </xf>
    <xf numFmtId="49" fontId="119" fillId="0" borderId="128" xfId="5" applyNumberFormat="1" applyFont="1" applyBorder="1" applyAlignment="1" applyProtection="1">
      <alignment horizontal="right" vertical="center" wrapText="1"/>
      <protection locked="0"/>
    </xf>
    <xf numFmtId="0" fontId="114" fillId="0" borderId="128" xfId="0" applyFont="1" applyBorder="1" applyAlignment="1">
      <alignment horizontal="center" vertical="center" wrapText="1"/>
    </xf>
    <xf numFmtId="0" fontId="114" fillId="0" borderId="129" xfId="0" applyFont="1" applyBorder="1" applyAlignment="1">
      <alignment horizontal="center" vertical="center" wrapText="1"/>
    </xf>
    <xf numFmtId="0" fontId="114" fillId="0" borderId="128"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4" fillId="0" borderId="128" xfId="0" applyFont="1" applyBorder="1" applyAlignment="1">
      <alignment horizontal="left" vertical="center" wrapText="1"/>
    </xf>
    <xf numFmtId="0" fontId="118" fillId="0" borderId="128" xfId="0" applyFont="1" applyBorder="1"/>
    <xf numFmtId="0" fontId="117" fillId="0" borderId="128" xfId="0" applyFont="1" applyBorder="1" applyAlignment="1">
      <alignment horizontal="left" wrapText="1" indent="1"/>
    </xf>
    <xf numFmtId="0" fontId="117" fillId="0" borderId="128" xfId="0" applyFont="1" applyBorder="1" applyAlignment="1">
      <alignment horizontal="left" vertical="center" indent="1"/>
    </xf>
    <xf numFmtId="0" fontId="115" fillId="0" borderId="128" xfId="0" applyFont="1" applyBorder="1"/>
    <xf numFmtId="0" fontId="114" fillId="0" borderId="128" xfId="0" applyFont="1" applyBorder="1" applyAlignment="1">
      <alignment horizontal="left" wrapText="1" indent="1"/>
    </xf>
    <xf numFmtId="0" fontId="114" fillId="0" borderId="128" xfId="0" applyFont="1" applyBorder="1" applyAlignment="1">
      <alignment horizontal="left" indent="1"/>
    </xf>
    <xf numFmtId="0" fontId="114" fillId="0" borderId="128" xfId="0" applyFont="1" applyBorder="1" applyAlignment="1">
      <alignment horizontal="left" wrapText="1" indent="4"/>
    </xf>
    <xf numFmtId="0" fontId="114" fillId="0" borderId="128" xfId="0" applyFont="1" applyBorder="1" applyAlignment="1">
      <alignment horizontal="left" indent="3"/>
    </xf>
    <xf numFmtId="0" fontId="117" fillId="0" borderId="128" xfId="0" applyFont="1" applyBorder="1" applyAlignment="1">
      <alignment horizontal="left" indent="1"/>
    </xf>
    <xf numFmtId="0" fontId="118" fillId="0" borderId="128" xfId="0" applyFont="1" applyBorder="1" applyAlignment="1">
      <alignment horizontal="center" vertical="center" wrapText="1"/>
    </xf>
    <xf numFmtId="0" fontId="114" fillId="78" borderId="128" xfId="0" applyFont="1" applyFill="1" applyBorder="1"/>
    <xf numFmtId="0" fontId="117" fillId="0" borderId="7" xfId="0" applyFont="1" applyBorder="1"/>
    <xf numFmtId="0" fontId="114" fillId="0" borderId="128" xfId="0" applyFont="1" applyBorder="1" applyAlignment="1">
      <alignment horizontal="left" wrapText="1" indent="2"/>
    </xf>
    <xf numFmtId="0" fontId="114" fillId="0" borderId="128" xfId="0" applyFont="1" applyBorder="1" applyAlignment="1">
      <alignment horizontal="left" wrapText="1"/>
    </xf>
    <xf numFmtId="0" fontId="114" fillId="0" borderId="128" xfId="0" applyFont="1" applyBorder="1" applyAlignment="1">
      <alignment horizontal="center"/>
    </xf>
    <xf numFmtId="0" fontId="114" fillId="0" borderId="0" xfId="0" applyFont="1" applyAlignment="1">
      <alignment horizontal="center" vertical="center"/>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3" xfId="0" applyFont="1" applyBorder="1" applyAlignment="1">
      <alignment wrapText="1"/>
    </xf>
    <xf numFmtId="0" fontId="114" fillId="0" borderId="7" xfId="0" applyFont="1" applyBorder="1" applyAlignment="1">
      <alignment wrapText="1"/>
    </xf>
    <xf numFmtId="0" fontId="114" fillId="0" borderId="0" xfId="0" applyFont="1" applyAlignment="1">
      <alignment horizontal="center" vertical="center" wrapText="1"/>
    </xf>
    <xf numFmtId="0" fontId="114" fillId="0" borderId="127" xfId="0" applyFont="1" applyBorder="1" applyAlignment="1">
      <alignment horizontal="center" vertical="center" wrapText="1"/>
    </xf>
    <xf numFmtId="0" fontId="114" fillId="0" borderId="130" xfId="0" applyFont="1" applyBorder="1" applyAlignment="1">
      <alignment horizontal="center" vertical="center" wrapText="1"/>
    </xf>
    <xf numFmtId="0" fontId="114" fillId="0" borderId="126" xfId="0" applyFont="1" applyBorder="1" applyAlignment="1">
      <alignment horizontal="center" vertical="center" wrapText="1"/>
    </xf>
    <xf numFmtId="49" fontId="114" fillId="0" borderId="134" xfId="0" applyNumberFormat="1" applyFont="1" applyBorder="1" applyAlignment="1">
      <alignment horizontal="left" wrapText="1" indent="1"/>
    </xf>
    <xf numFmtId="0" fontId="114" fillId="0" borderId="136" xfId="0" applyFont="1" applyBorder="1" applyAlignment="1">
      <alignment horizontal="left" wrapText="1" indent="1"/>
    </xf>
    <xf numFmtId="49" fontId="114" fillId="0" borderId="137" xfId="0" applyNumberFormat="1" applyFont="1" applyBorder="1" applyAlignment="1">
      <alignment horizontal="left" wrapText="1" indent="1"/>
    </xf>
    <xf numFmtId="0" fontId="114" fillId="0" borderId="138" xfId="0" applyFont="1" applyBorder="1" applyAlignment="1">
      <alignment horizontal="left" wrapText="1" indent="1"/>
    </xf>
    <xf numFmtId="49" fontId="114" fillId="0" borderId="138" xfId="0" applyNumberFormat="1" applyFont="1" applyBorder="1" applyAlignment="1">
      <alignment horizontal="left" wrapText="1" indent="3"/>
    </xf>
    <xf numFmtId="49" fontId="114" fillId="0" borderId="137" xfId="0" applyNumberFormat="1" applyFont="1" applyBorder="1" applyAlignment="1">
      <alignment horizontal="left" wrapText="1" indent="3"/>
    </xf>
    <xf numFmtId="49" fontId="114" fillId="0" borderId="138" xfId="0" applyNumberFormat="1" applyFont="1" applyBorder="1" applyAlignment="1">
      <alignment horizontal="left" wrapText="1" indent="2"/>
    </xf>
    <xf numFmtId="49" fontId="114" fillId="0" borderId="137" xfId="0" applyNumberFormat="1" applyFont="1" applyBorder="1" applyAlignment="1">
      <alignment horizontal="left" wrapText="1" indent="2"/>
    </xf>
    <xf numFmtId="49" fontId="114" fillId="0" borderId="137" xfId="0" applyNumberFormat="1" applyFont="1" applyBorder="1" applyAlignment="1">
      <alignment horizontal="left" vertical="top" wrapText="1" indent="2"/>
    </xf>
    <xf numFmtId="49" fontId="114" fillId="0" borderId="137" xfId="0" applyNumberFormat="1" applyFont="1" applyBorder="1" applyAlignment="1">
      <alignment horizontal="left" indent="1"/>
    </xf>
    <xf numFmtId="0" fontId="114" fillId="0" borderId="138" xfId="0" applyFont="1" applyBorder="1" applyAlignment="1">
      <alignment horizontal="left" indent="1"/>
    </xf>
    <xf numFmtId="49" fontId="114" fillId="0" borderId="138" xfId="0" applyNumberFormat="1" applyFont="1" applyBorder="1" applyAlignment="1">
      <alignment horizontal="left" indent="1"/>
    </xf>
    <xf numFmtId="49" fontId="114" fillId="0" borderId="138" xfId="0" applyNumberFormat="1" applyFont="1" applyBorder="1" applyAlignment="1">
      <alignment horizontal="left" indent="3"/>
    </xf>
    <xf numFmtId="49" fontId="114" fillId="0" borderId="137" xfId="0" applyNumberFormat="1" applyFont="1" applyBorder="1" applyAlignment="1">
      <alignment horizontal="left" indent="3"/>
    </xf>
    <xf numFmtId="0" fontId="114" fillId="0" borderId="138" xfId="0" applyFont="1" applyBorder="1" applyAlignment="1">
      <alignment horizontal="left" indent="2"/>
    </xf>
    <xf numFmtId="0" fontId="114" fillId="0" borderId="137" xfId="0" applyFont="1" applyBorder="1" applyAlignment="1">
      <alignment horizontal="left" indent="2"/>
    </xf>
    <xf numFmtId="0" fontId="114" fillId="0" borderId="137" xfId="0" applyFont="1" applyBorder="1" applyAlignment="1">
      <alignment horizontal="left" indent="1"/>
    </xf>
    <xf numFmtId="0" fontId="117" fillId="0" borderId="64" xfId="0" applyFont="1" applyBorder="1"/>
    <xf numFmtId="0" fontId="114" fillId="0" borderId="69" xfId="0" applyFont="1" applyBorder="1"/>
    <xf numFmtId="0" fontId="114" fillId="0" borderId="0" xfId="0" applyFont="1" applyAlignment="1">
      <alignment horizontal="left"/>
    </xf>
    <xf numFmtId="0" fontId="117" fillId="0" borderId="128" xfId="0" applyFont="1" applyBorder="1" applyAlignment="1">
      <alignment horizontal="left" vertical="center" wrapText="1"/>
    </xf>
    <xf numFmtId="0" fontId="9" fillId="0" borderId="0" xfId="0" applyFont="1" applyAlignment="1">
      <alignment wrapText="1"/>
    </xf>
    <xf numFmtId="0" fontId="119" fillId="0" borderId="128" xfId="0" applyFont="1" applyBorder="1"/>
    <xf numFmtId="0" fontId="117" fillId="0" borderId="128"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5" fillId="0" borderId="0" xfId="0" applyFont="1"/>
    <xf numFmtId="0" fontId="114" fillId="0" borderId="115" xfId="0" applyFont="1" applyBorder="1" applyAlignment="1">
      <alignment horizontal="left" vertical="center" wrapText="1" indent="1" readingOrder="1"/>
    </xf>
    <xf numFmtId="0" fontId="119" fillId="0" borderId="128" xfId="0" applyFont="1" applyBorder="1" applyAlignment="1">
      <alignment horizontal="left" indent="3"/>
    </xf>
    <xf numFmtId="0" fontId="117" fillId="0" borderId="128" xfId="0" applyFont="1" applyBorder="1" applyAlignment="1">
      <alignment vertical="center" wrapText="1" readingOrder="1"/>
    </xf>
    <xf numFmtId="0" fontId="119" fillId="0" borderId="128" xfId="0" applyFont="1" applyBorder="1" applyAlignment="1">
      <alignment horizontal="left" indent="2"/>
    </xf>
    <xf numFmtId="0" fontId="114" fillId="0" borderId="116" xfId="0" applyFont="1" applyBorder="1" applyAlignment="1">
      <alignment vertical="center" wrapText="1" readingOrder="1"/>
    </xf>
    <xf numFmtId="0" fontId="119" fillId="0" borderId="129" xfId="0" applyFont="1" applyBorder="1" applyAlignment="1">
      <alignment horizontal="left" indent="2"/>
    </xf>
    <xf numFmtId="0" fontId="114" fillId="0" borderId="115" xfId="0" applyFont="1" applyBorder="1" applyAlignment="1">
      <alignment vertical="center" wrapText="1" readingOrder="1"/>
    </xf>
    <xf numFmtId="0" fontId="114" fillId="0" borderId="114" xfId="0" applyFont="1" applyBorder="1" applyAlignment="1">
      <alignment vertical="center" wrapText="1" readingOrder="1"/>
    </xf>
    <xf numFmtId="0" fontId="135" fillId="0" borderId="7" xfId="0" applyFont="1" applyBorder="1"/>
    <xf numFmtId="171" fontId="19" fillId="82" borderId="57" xfId="0" applyNumberFormat="1" applyFont="1" applyFill="1" applyBorder="1" applyAlignment="1">
      <alignment horizontal="center"/>
    </xf>
    <xf numFmtId="0" fontId="11" fillId="0" borderId="79" xfId="17" applyFill="1" applyBorder="1" applyAlignment="1" applyProtection="1">
      <alignment horizontal="left" vertical="top" wrapText="1"/>
    </xf>
    <xf numFmtId="0" fontId="7" fillId="80" borderId="3" xfId="13" applyFont="1" applyFill="1" applyBorder="1" applyAlignment="1" applyProtection="1">
      <alignment vertical="center" wrapText="1"/>
      <protection locked="0"/>
    </xf>
    <xf numFmtId="0" fontId="102" fillId="0" borderId="128" xfId="0" applyFont="1" applyBorder="1"/>
    <xf numFmtId="9" fontId="17" fillId="2" borderId="23" xfId="20961" applyFont="1" applyFill="1" applyBorder="1" applyAlignment="1" applyProtection="1">
      <alignment vertical="center"/>
      <protection locked="0"/>
    </xf>
    <xf numFmtId="9" fontId="17" fillId="2" borderId="24" xfId="20961" applyFont="1" applyFill="1" applyBorder="1" applyAlignment="1" applyProtection="1">
      <alignment vertical="center"/>
      <protection locked="0"/>
    </xf>
    <xf numFmtId="9" fontId="9" fillId="2" borderId="79" xfId="20961" applyFont="1" applyFill="1" applyBorder="1" applyAlignment="1" applyProtection="1">
      <alignment vertical="center"/>
      <protection locked="0"/>
    </xf>
    <xf numFmtId="9" fontId="9" fillId="2" borderId="94" xfId="20961" applyFont="1" applyFill="1" applyBorder="1" applyAlignment="1" applyProtection="1">
      <alignment vertical="center"/>
      <protection locked="0"/>
    </xf>
    <xf numFmtId="10" fontId="17" fillId="2" borderId="79" xfId="20961" applyNumberFormat="1" applyFont="1" applyFill="1" applyBorder="1" applyAlignment="1" applyProtection="1">
      <alignment vertical="center"/>
      <protection locked="0"/>
    </xf>
    <xf numFmtId="10" fontId="17" fillId="2" borderId="94" xfId="20961" applyNumberFormat="1" applyFont="1" applyFill="1" applyBorder="1" applyAlignment="1" applyProtection="1">
      <alignment vertical="center"/>
      <protection locked="0"/>
    </xf>
    <xf numFmtId="10" fontId="26" fillId="37" borderId="0" xfId="20961" applyNumberFormat="1" applyFont="1" applyFill="1"/>
    <xf numFmtId="10" fontId="26" fillId="37" borderId="72" xfId="20961" applyNumberFormat="1" applyFont="1" applyFill="1" applyBorder="1"/>
    <xf numFmtId="10" fontId="9" fillId="2" borderId="79" xfId="20961" applyNumberFormat="1" applyFont="1" applyFill="1" applyBorder="1" applyAlignment="1" applyProtection="1">
      <alignment vertical="center"/>
      <protection locked="0"/>
    </xf>
    <xf numFmtId="10" fontId="9" fillId="2" borderId="94" xfId="20961" applyNumberFormat="1" applyFont="1" applyFill="1" applyBorder="1" applyAlignment="1" applyProtection="1">
      <alignment vertical="center"/>
      <protection locked="0"/>
    </xf>
    <xf numFmtId="0" fontId="0" fillId="0" borderId="80" xfId="0" applyBorder="1"/>
    <xf numFmtId="0" fontId="0" fillId="0" borderId="77" xfId="0" applyBorder="1"/>
    <xf numFmtId="0" fontId="0" fillId="0" borderId="78" xfId="0" applyBorder="1"/>
    <xf numFmtId="169" fontId="0" fillId="0" borderId="79" xfId="7" applyNumberFormat="1" applyFont="1" applyBorder="1"/>
    <xf numFmtId="169" fontId="0" fillId="36" borderId="79" xfId="7" applyNumberFormat="1" applyFont="1" applyFill="1" applyBorder="1"/>
    <xf numFmtId="169" fontId="0" fillId="0" borderId="79" xfId="7" applyNumberFormat="1" applyFont="1" applyBorder="1" applyAlignment="1">
      <alignment vertical="center"/>
    </xf>
    <xf numFmtId="169" fontId="0" fillId="36" borderId="79" xfId="7" applyNumberFormat="1" applyFont="1" applyFill="1" applyBorder="1" applyAlignment="1">
      <alignment vertical="center"/>
    </xf>
    <xf numFmtId="169" fontId="0" fillId="0" borderId="80" xfId="7" applyNumberFormat="1" applyFont="1" applyBorder="1" applyAlignment="1"/>
    <xf numFmtId="169" fontId="0" fillId="0" borderId="77" xfId="7" applyNumberFormat="1" applyFont="1" applyBorder="1" applyAlignment="1"/>
    <xf numFmtId="169" fontId="0" fillId="0" borderId="78" xfId="7" applyNumberFormat="1" applyFont="1" applyBorder="1" applyAlignment="1"/>
    <xf numFmtId="169" fontId="0" fillId="0" borderId="120" xfId="7" applyNumberFormat="1" applyFont="1" applyBorder="1"/>
    <xf numFmtId="169" fontId="0" fillId="36" borderId="120" xfId="7" applyNumberFormat="1" applyFont="1" applyFill="1" applyBorder="1"/>
    <xf numFmtId="169" fontId="0" fillId="0" borderId="121" xfId="7" applyNumberFormat="1" applyFont="1" applyBorder="1" applyAlignment="1"/>
    <xf numFmtId="169" fontId="0" fillId="0" borderId="122" xfId="7" applyNumberFormat="1" applyFont="1" applyBorder="1" applyAlignment="1"/>
    <xf numFmtId="169" fontId="0" fillId="0" borderId="123" xfId="7" applyNumberFormat="1" applyFont="1" applyBorder="1" applyAlignment="1"/>
    <xf numFmtId="169" fontId="9" fillId="0" borderId="120" xfId="7" applyNumberFormat="1" applyFont="1" applyBorder="1" applyAlignment="1">
      <alignment horizontal="right"/>
    </xf>
    <xf numFmtId="169" fontId="9" fillId="36" borderId="120" xfId="7" applyNumberFormat="1" applyFont="1" applyFill="1" applyBorder="1" applyAlignment="1">
      <alignment horizontal="right"/>
    </xf>
    <xf numFmtId="169" fontId="9" fillId="36" borderId="94" xfId="7" applyNumberFormat="1" applyFont="1" applyFill="1" applyBorder="1" applyAlignment="1">
      <alignment horizontal="right"/>
    </xf>
    <xf numFmtId="0" fontId="13" fillId="0" borderId="131" xfId="0" applyFont="1" applyBorder="1" applyAlignment="1">
      <alignment wrapText="1"/>
    </xf>
    <xf numFmtId="0" fontId="4" fillId="0" borderId="137" xfId="0" applyFont="1" applyBorder="1"/>
    <xf numFmtId="0" fontId="9" fillId="0" borderId="131" xfId="0" applyFont="1" applyBorder="1" applyAlignment="1">
      <alignment wrapText="1"/>
    </xf>
    <xf numFmtId="0" fontId="9" fillId="0" borderId="137" xfId="0" applyFont="1" applyBorder="1"/>
    <xf numFmtId="9" fontId="4" fillId="0" borderId="21" xfId="20961" applyFont="1" applyBorder="1"/>
    <xf numFmtId="0" fontId="9" fillId="0" borderId="87" xfId="0" applyFont="1" applyBorder="1" applyAlignment="1">
      <alignment vertical="center"/>
    </xf>
    <xf numFmtId="0" fontId="13" fillId="0" borderId="127" xfId="0" applyFont="1" applyBorder="1" applyAlignment="1">
      <alignment wrapText="1"/>
    </xf>
    <xf numFmtId="0" fontId="9" fillId="0" borderId="138" xfId="0" applyFont="1" applyBorder="1" applyAlignment="1">
      <alignment vertical="center"/>
    </xf>
    <xf numFmtId="10" fontId="4" fillId="0" borderId="137" xfId="20961" applyNumberFormat="1" applyFont="1" applyFill="1" applyBorder="1"/>
    <xf numFmtId="10" fontId="4" fillId="0" borderId="88" xfId="20961" applyNumberFormat="1" applyFont="1" applyFill="1" applyBorder="1"/>
    <xf numFmtId="169" fontId="4" fillId="0" borderId="120" xfId="7" applyNumberFormat="1" applyFont="1" applyFill="1" applyBorder="1" applyAlignment="1">
      <alignment vertical="center" wrapText="1"/>
    </xf>
    <xf numFmtId="169" fontId="4" fillId="0" borderId="120" xfId="7" applyNumberFormat="1" applyFont="1" applyBorder="1" applyAlignment="1">
      <alignment vertical="center"/>
    </xf>
    <xf numFmtId="169" fontId="6" fillId="36" borderId="23" xfId="7" applyNumberFormat="1" applyFont="1" applyFill="1" applyBorder="1" applyAlignment="1">
      <alignment horizontal="center" vertical="center"/>
    </xf>
    <xf numFmtId="169" fontId="4" fillId="0" borderId="94" xfId="7" applyNumberFormat="1" applyFont="1" applyBorder="1" applyAlignment="1">
      <alignment horizontal="right" vertical="center" wrapText="1"/>
    </xf>
    <xf numFmtId="169" fontId="107" fillId="0" borderId="94" xfId="7" applyNumberFormat="1" applyFont="1" applyBorder="1" applyAlignment="1">
      <alignment horizontal="right" vertical="center" wrapText="1"/>
    </xf>
    <xf numFmtId="169" fontId="7" fillId="0" borderId="24" xfId="7" applyNumberFormat="1" applyFont="1" applyFill="1" applyBorder="1" applyAlignment="1" applyProtection="1">
      <alignment horizontal="right" vertical="center"/>
    </xf>
    <xf numFmtId="169" fontId="23" fillId="0" borderId="12" xfId="7" applyNumberFormat="1" applyFont="1" applyBorder="1" applyAlignment="1">
      <alignment horizontal="center" vertical="center"/>
    </xf>
    <xf numFmtId="169" fontId="19" fillId="0" borderId="12" xfId="7" applyNumberFormat="1" applyFont="1" applyBorder="1" applyAlignment="1">
      <alignment horizontal="center" vertical="center"/>
    </xf>
    <xf numFmtId="171" fontId="18" fillId="82" borderId="58" xfId="0" applyNumberFormat="1" applyFont="1" applyFill="1" applyBorder="1" applyAlignment="1">
      <alignment horizontal="center"/>
    </xf>
    <xf numFmtId="169" fontId="23" fillId="0" borderId="0" xfId="7" applyNumberFormat="1" applyFont="1"/>
    <xf numFmtId="169" fontId="9" fillId="0" borderId="0" xfId="7" applyNumberFormat="1" applyFont="1"/>
    <xf numFmtId="169" fontId="4" fillId="0" borderId="59" xfId="7" applyNumberFormat="1" applyFont="1" applyBorder="1" applyAlignment="1">
      <alignment horizontal="center" vertical="center" wrapText="1"/>
    </xf>
    <xf numFmtId="169" fontId="22" fillId="0" borderId="30" xfId="7" applyNumberFormat="1" applyFont="1" applyBorder="1" applyAlignment="1">
      <alignment horizontal="center" vertical="center"/>
    </xf>
    <xf numFmtId="169" fontId="104" fillId="0" borderId="12" xfId="7" applyNumberFormat="1" applyFont="1" applyBorder="1" applyAlignment="1">
      <alignment horizontal="center" vertical="center"/>
    </xf>
    <xf numFmtId="169" fontId="22" fillId="0" borderId="12" xfId="7" applyNumberFormat="1" applyFont="1" applyBorder="1" applyAlignment="1">
      <alignment horizontal="center" vertical="center"/>
    </xf>
    <xf numFmtId="169" fontId="22" fillId="0" borderId="15" xfId="7" applyNumberFormat="1" applyFont="1" applyBorder="1" applyAlignment="1">
      <alignment horizontal="center" vertical="center"/>
    </xf>
    <xf numFmtId="169" fontId="23" fillId="0" borderId="13" xfId="7" applyNumberFormat="1" applyFont="1" applyBorder="1" applyAlignment="1">
      <alignment horizontal="center" vertical="center"/>
    </xf>
    <xf numFmtId="169" fontId="22" fillId="0" borderId="13" xfId="7" applyNumberFormat="1" applyFont="1" applyBorder="1" applyAlignment="1">
      <alignment horizontal="center" vertical="center"/>
    </xf>
    <xf numFmtId="169" fontId="19" fillId="0" borderId="13" xfId="7" applyNumberFormat="1" applyFont="1" applyBorder="1" applyAlignment="1">
      <alignment vertical="center"/>
    </xf>
    <xf numFmtId="169" fontId="22" fillId="0" borderId="14" xfId="7" applyNumberFormat="1" applyFont="1" applyBorder="1" applyAlignment="1">
      <alignment horizontal="center" vertical="center"/>
    </xf>
    <xf numFmtId="169" fontId="23" fillId="0" borderId="120" xfId="7" applyNumberFormat="1" applyFont="1" applyBorder="1" applyAlignment="1">
      <alignment horizontal="center" vertical="center"/>
    </xf>
    <xf numFmtId="169" fontId="22" fillId="0" borderId="120" xfId="7" applyNumberFormat="1" applyFont="1" applyBorder="1" applyAlignment="1">
      <alignment horizontal="center" vertical="center"/>
    </xf>
    <xf numFmtId="169" fontId="22" fillId="0" borderId="120" xfId="7" applyNumberFormat="1" applyFont="1" applyBorder="1" applyAlignment="1">
      <alignment horizontal="center"/>
    </xf>
    <xf numFmtId="169" fontId="23" fillId="0" borderId="120" xfId="7" applyNumberFormat="1" applyFont="1" applyBorder="1" applyAlignment="1">
      <alignment horizontal="center"/>
    </xf>
    <xf numFmtId="169" fontId="23" fillId="0" borderId="120" xfId="7" applyNumberFormat="1" applyFont="1" applyBorder="1"/>
    <xf numFmtId="169" fontId="4" fillId="0" borderId="3" xfId="7" applyNumberFormat="1" applyFont="1" applyBorder="1"/>
    <xf numFmtId="169" fontId="4" fillId="0" borderId="8" xfId="7" applyNumberFormat="1" applyFont="1" applyBorder="1"/>
    <xf numFmtId="169" fontId="4" fillId="0" borderId="20" xfId="7" applyNumberFormat="1" applyFont="1" applyBorder="1"/>
    <xf numFmtId="169" fontId="4" fillId="36" borderId="24" xfId="7" applyNumberFormat="1" applyFont="1" applyFill="1" applyBorder="1"/>
    <xf numFmtId="169" fontId="26" fillId="37" borderId="0" xfId="7" applyNumberFormat="1" applyFont="1" applyFill="1"/>
    <xf numFmtId="169" fontId="4" fillId="0" borderId="53" xfId="7" applyNumberFormat="1" applyFont="1" applyBorder="1" applyAlignment="1">
      <alignment vertical="center"/>
    </xf>
    <xf numFmtId="169" fontId="4" fillId="0" borderId="64" xfId="7" applyNumberFormat="1" applyFont="1" applyBorder="1" applyAlignment="1">
      <alignment vertical="center"/>
    </xf>
    <xf numFmtId="169" fontId="4" fillId="3" borderId="77" xfId="7" applyNumberFormat="1" applyFont="1" applyFill="1" applyBorder="1" applyAlignment="1">
      <alignment vertical="center"/>
    </xf>
    <xf numFmtId="169" fontId="4" fillId="3" borderId="21" xfId="7" applyNumberFormat="1" applyFont="1" applyFill="1" applyBorder="1" applyAlignment="1">
      <alignment vertical="center"/>
    </xf>
    <xf numFmtId="169" fontId="4" fillId="0" borderId="80" xfId="7" applyNumberFormat="1" applyFont="1" applyBorder="1" applyAlignment="1">
      <alignment vertical="center"/>
    </xf>
    <xf numFmtId="169" fontId="4" fillId="0" borderId="94" xfId="7" applyNumberFormat="1" applyFont="1" applyBorder="1" applyAlignment="1">
      <alignment vertical="center"/>
    </xf>
    <xf numFmtId="169" fontId="4" fillId="0" borderId="23" xfId="7" applyNumberFormat="1" applyFont="1" applyBorder="1" applyAlignment="1">
      <alignment vertical="center"/>
    </xf>
    <xf numFmtId="169" fontId="4" fillId="0" borderId="25" xfId="7" applyNumberFormat="1" applyFont="1" applyBorder="1" applyAlignment="1">
      <alignment vertical="center"/>
    </xf>
    <xf numFmtId="169" fontId="4" fillId="0" borderId="24" xfId="7" applyNumberFormat="1" applyFont="1" applyBorder="1" applyAlignment="1">
      <alignment vertical="center"/>
    </xf>
    <xf numFmtId="169" fontId="4" fillId="0" borderId="26" xfId="7" applyNumberFormat="1" applyFont="1" applyBorder="1" applyAlignment="1">
      <alignment vertical="center"/>
    </xf>
    <xf numFmtId="169" fontId="4" fillId="0" borderId="18" xfId="7" applyNumberFormat="1" applyFont="1" applyBorder="1" applyAlignment="1">
      <alignment vertical="center"/>
    </xf>
    <xf numFmtId="169" fontId="4" fillId="0" borderId="75" xfId="7" applyNumberFormat="1" applyFont="1" applyBorder="1" applyAlignment="1">
      <alignment vertical="center"/>
    </xf>
    <xf numFmtId="169" fontId="4" fillId="0" borderId="88" xfId="7" applyNumberFormat="1" applyFont="1" applyBorder="1" applyAlignment="1">
      <alignment vertical="center"/>
    </xf>
    <xf numFmtId="10" fontId="4" fillId="0" borderId="73" xfId="20961" applyNumberFormat="1" applyFont="1" applyBorder="1" applyAlignment="1">
      <alignment vertical="center"/>
    </xf>
    <xf numFmtId="10" fontId="4" fillId="0" borderId="90" xfId="20961" applyNumberFormat="1" applyFont="1" applyBorder="1" applyAlignment="1">
      <alignment vertical="center"/>
    </xf>
    <xf numFmtId="10" fontId="111" fillId="77" borderId="79" xfId="20961" applyNumberFormat="1" applyFont="1" applyFill="1" applyBorder="1" applyAlignment="1" applyProtection="1">
      <alignment horizontal="right" vertical="center"/>
    </xf>
    <xf numFmtId="169" fontId="118" fillId="0" borderId="120" xfId="7" applyNumberFormat="1" applyFont="1" applyBorder="1"/>
    <xf numFmtId="169" fontId="115" fillId="0" borderId="0" xfId="7" applyNumberFormat="1" applyFont="1"/>
    <xf numFmtId="169" fontId="114" fillId="0" borderId="128" xfId="7" applyNumberFormat="1" applyFont="1" applyBorder="1"/>
    <xf numFmtId="169" fontId="114" fillId="36" borderId="128" xfId="7" applyNumberFormat="1" applyFont="1" applyFill="1" applyBorder="1"/>
    <xf numFmtId="169" fontId="117" fillId="0" borderId="128" xfId="7" applyNumberFormat="1" applyFont="1" applyBorder="1"/>
    <xf numFmtId="169" fontId="115" fillId="0" borderId="128" xfId="7" applyNumberFormat="1" applyFont="1" applyBorder="1"/>
    <xf numFmtId="169" fontId="118" fillId="0" borderId="128" xfId="7" applyNumberFormat="1" applyFont="1" applyBorder="1"/>
    <xf numFmtId="169" fontId="114" fillId="0" borderId="0" xfId="7" applyNumberFormat="1" applyFont="1"/>
    <xf numFmtId="169" fontId="114" fillId="0" borderId="128" xfId="7" applyNumberFormat="1" applyFont="1" applyBorder="1" applyAlignment="1">
      <alignment horizontal="left" indent="1"/>
    </xf>
    <xf numFmtId="169" fontId="117" fillId="81" borderId="128" xfId="7" applyNumberFormat="1" applyFont="1" applyFill="1" applyBorder="1"/>
    <xf numFmtId="169" fontId="117" fillId="0" borderId="69" xfId="7" applyNumberFormat="1" applyFont="1" applyBorder="1" applyAlignment="1">
      <alignment horizontal="center" vertical="center"/>
    </xf>
    <xf numFmtId="169" fontId="114" fillId="0" borderId="128" xfId="7" applyNumberFormat="1" applyFont="1" applyBorder="1" applyAlignment="1">
      <alignment horizontal="center" vertical="center"/>
    </xf>
    <xf numFmtId="169" fontId="114" fillId="0" borderId="137" xfId="7" applyNumberFormat="1" applyFont="1" applyBorder="1" applyAlignment="1">
      <alignment horizontal="center" vertical="center"/>
    </xf>
    <xf numFmtId="169" fontId="114" fillId="0" borderId="138" xfId="7" applyNumberFormat="1" applyFont="1" applyBorder="1" applyAlignment="1">
      <alignment horizontal="center" vertical="center"/>
    </xf>
    <xf numFmtId="169" fontId="114" fillId="79" borderId="138" xfId="7" applyNumberFormat="1" applyFont="1" applyFill="1" applyBorder="1" applyAlignment="1">
      <alignment horizontal="center" vertical="center"/>
    </xf>
    <xf numFmtId="169" fontId="114" fillId="79" borderId="128" xfId="7" applyNumberFormat="1" applyFont="1" applyFill="1" applyBorder="1" applyAlignment="1">
      <alignment horizontal="center" vertical="center"/>
    </xf>
    <xf numFmtId="169" fontId="114" fillId="79" borderId="137" xfId="7" applyNumberFormat="1" applyFont="1" applyFill="1" applyBorder="1" applyAlignment="1">
      <alignment horizontal="center" vertical="center"/>
    </xf>
    <xf numFmtId="169" fontId="114" fillId="0" borderId="138" xfId="7" applyNumberFormat="1" applyFont="1" applyBorder="1" applyAlignment="1">
      <alignment horizontal="center" vertical="center" wrapText="1"/>
    </xf>
    <xf numFmtId="169" fontId="114" fillId="0" borderId="136" xfId="7" applyNumberFormat="1" applyFont="1" applyBorder="1" applyAlignment="1">
      <alignment horizontal="center" vertical="center" wrapText="1"/>
    </xf>
    <xf numFmtId="169" fontId="114" fillId="0" borderId="135" xfId="7" applyNumberFormat="1" applyFont="1" applyBorder="1" applyAlignment="1">
      <alignment horizontal="center" vertical="center"/>
    </xf>
    <xf numFmtId="169" fontId="114" fillId="0" borderId="134" xfId="7" applyNumberFormat="1" applyFont="1" applyBorder="1" applyAlignment="1">
      <alignment horizontal="center" vertical="center"/>
    </xf>
    <xf numFmtId="169" fontId="114" fillId="0" borderId="128" xfId="7" applyNumberFormat="1" applyFont="1" applyBorder="1" applyAlignment="1">
      <alignment horizontal="left" vertical="center" wrapText="1"/>
    </xf>
    <xf numFmtId="169" fontId="114" fillId="0" borderId="128" xfId="7" applyNumberFormat="1" applyFont="1" applyBorder="1" applyAlignment="1">
      <alignment horizontal="center" vertical="center" wrapText="1"/>
    </xf>
    <xf numFmtId="169" fontId="117" fillId="0" borderId="128" xfId="0" applyNumberFormat="1" applyFont="1" applyBorder="1" applyAlignment="1">
      <alignment horizontal="left" vertical="center" wrapText="1"/>
    </xf>
    <xf numFmtId="169" fontId="119" fillId="0" borderId="128" xfId="7" applyNumberFormat="1" applyFont="1" applyBorder="1"/>
    <xf numFmtId="169" fontId="119" fillId="0" borderId="129" xfId="7" applyNumberFormat="1" applyFont="1" applyBorder="1"/>
    <xf numFmtId="169" fontId="137" fillId="0" borderId="128" xfId="0" applyNumberFormat="1" applyFont="1" applyBorder="1"/>
    <xf numFmtId="170" fontId="119" fillId="0" borderId="128" xfId="20961" applyNumberFormat="1" applyFont="1" applyBorder="1"/>
    <xf numFmtId="170" fontId="119" fillId="0" borderId="129" xfId="20961" applyNumberFormat="1" applyFont="1" applyBorder="1"/>
    <xf numFmtId="170" fontId="137" fillId="0" borderId="128" xfId="20961" applyNumberFormat="1" applyFont="1" applyBorder="1"/>
    <xf numFmtId="173" fontId="26" fillId="0" borderId="0" xfId="20" applyFill="1"/>
    <xf numFmtId="10" fontId="4" fillId="0" borderId="79" xfId="20961" applyNumberFormat="1" applyFont="1" applyFill="1" applyBorder="1" applyAlignment="1" applyProtection="1">
      <alignment vertical="center" wrapText="1"/>
      <protection locked="0"/>
    </xf>
    <xf numFmtId="10" fontId="17" fillId="0" borderId="79" xfId="20961" applyNumberFormat="1" applyFont="1" applyFill="1" applyBorder="1" applyAlignment="1" applyProtection="1">
      <alignment vertical="center"/>
      <protection locked="0"/>
    </xf>
    <xf numFmtId="10" fontId="26" fillId="0" borderId="0" xfId="20961" applyNumberFormat="1" applyFont="1" applyFill="1"/>
    <xf numFmtId="10" fontId="9" fillId="0" borderId="79" xfId="20961" applyNumberFormat="1" applyFont="1" applyFill="1" applyBorder="1" applyAlignment="1" applyProtection="1">
      <alignment vertical="center"/>
      <protection locked="0"/>
    </xf>
    <xf numFmtId="197" fontId="9" fillId="0" borderId="79" xfId="0" applyNumberFormat="1" applyFont="1" applyBorder="1" applyAlignment="1" applyProtection="1">
      <alignment vertical="center"/>
      <protection locked="0"/>
    </xf>
    <xf numFmtId="197" fontId="17" fillId="0" borderId="79" xfId="0" applyNumberFormat="1" applyFont="1" applyBorder="1" applyAlignment="1" applyProtection="1">
      <alignment vertical="center"/>
      <protection locked="0"/>
    </xf>
    <xf numFmtId="9" fontId="9" fillId="0" borderId="79" xfId="20961" applyFont="1" applyFill="1" applyBorder="1" applyAlignment="1" applyProtection="1">
      <alignment vertical="center"/>
      <protection locked="0"/>
    </xf>
    <xf numFmtId="197" fontId="17" fillId="0" borderId="74" xfId="0" applyNumberFormat="1" applyFont="1" applyBorder="1" applyAlignment="1" applyProtection="1">
      <alignment vertical="center"/>
      <protection locked="0"/>
    </xf>
    <xf numFmtId="9" fontId="17" fillId="0" borderId="23" xfId="20961" applyFont="1" applyFill="1" applyBorder="1" applyAlignment="1" applyProtection="1">
      <alignment vertical="center"/>
      <protection locked="0"/>
    </xf>
    <xf numFmtId="3" fontId="21" fillId="0" borderId="80" xfId="0" applyNumberFormat="1" applyFont="1" applyBorder="1" applyAlignment="1">
      <alignment vertical="center" wrapText="1"/>
    </xf>
    <xf numFmtId="3" fontId="21" fillId="0" borderId="25" xfId="0" applyNumberFormat="1" applyFont="1" applyBorder="1" applyAlignment="1">
      <alignment vertical="center" wrapText="1"/>
    </xf>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36" fillId="0" borderId="141" xfId="0" applyFont="1" applyBorder="1" applyAlignment="1">
      <alignment horizontal="center" vertical="center"/>
    </xf>
    <xf numFmtId="0" fontId="136" fillId="0" borderId="29" xfId="0" applyFont="1" applyBorder="1" applyAlignment="1">
      <alignment horizontal="center" vertical="center"/>
    </xf>
    <xf numFmtId="0" fontId="136" fillId="0" borderId="142" xfId="0" applyFont="1" applyBorder="1" applyAlignment="1">
      <alignment horizontal="center" vertical="center"/>
    </xf>
    <xf numFmtId="0" fontId="0" fillId="0" borderId="120" xfId="0" applyBorder="1" applyAlignment="1">
      <alignment horizontal="center" vertical="center"/>
    </xf>
    <xf numFmtId="0" fontId="124" fillId="0" borderId="74" xfId="0" applyFont="1" applyBorder="1" applyAlignment="1">
      <alignment horizontal="center" vertical="center"/>
    </xf>
    <xf numFmtId="0" fontId="124" fillId="0" borderId="7"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143" xfId="0" applyFont="1" applyBorder="1" applyAlignment="1">
      <alignment horizontal="center" vertical="center"/>
    </xf>
    <xf numFmtId="0" fontId="124" fillId="0" borderId="124" xfId="0" applyFont="1" applyBorder="1" applyAlignment="1">
      <alignment horizontal="center" vertical="center" wrapText="1"/>
    </xf>
    <xf numFmtId="0" fontId="124" fillId="0" borderId="7" xfId="0" applyFont="1" applyBorder="1" applyAlignment="1">
      <alignment horizontal="center" vertical="center" wrapText="1"/>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0" fillId="0" borderId="110" xfId="0" applyBorder="1" applyAlignment="1">
      <alignment horizontal="center" vertical="center"/>
    </xf>
    <xf numFmtId="0" fontId="0" fillId="0" borderId="11" xfId="0" applyBorder="1" applyAlignment="1">
      <alignment horizontal="center" vertical="center"/>
    </xf>
    <xf numFmtId="0" fontId="0" fillId="0" borderId="120" xfId="0" applyBorder="1" applyAlignment="1">
      <alignment horizontal="center" vertical="center" wrapText="1"/>
    </xf>
    <xf numFmtId="0" fontId="10" fillId="0" borderId="17" xfId="0" applyFont="1" applyBorder="1" applyAlignment="1">
      <alignment horizontal="center"/>
    </xf>
    <xf numFmtId="0" fontId="10" fillId="0" borderId="18" xfId="0" applyFont="1" applyBorder="1" applyAlignment="1">
      <alignment horizontal="center"/>
    </xf>
    <xf numFmtId="0" fontId="13" fillId="0" borderId="3" xfId="0" applyFont="1" applyBorder="1" applyAlignment="1">
      <alignment wrapText="1"/>
    </xf>
    <xf numFmtId="0" fontId="4" fillId="0" borderId="20" xfId="0" applyFont="1" applyBorder="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80" xfId="0" applyFont="1" applyBorder="1" applyAlignment="1">
      <alignment horizontal="center"/>
    </xf>
    <xf numFmtId="0" fontId="4" fillId="0" borderId="21" xfId="0" applyFont="1" applyBorder="1" applyAlignment="1">
      <alignment horizontal="center"/>
    </xf>
    <xf numFmtId="0" fontId="6" fillId="36" borderId="98"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95" xfId="0" applyFont="1" applyFill="1" applyBorder="1" applyAlignment="1">
      <alignment horizontal="center" vertical="center" wrapText="1"/>
    </xf>
    <xf numFmtId="0" fontId="6" fillId="36" borderId="78" xfId="0" applyFont="1" applyFill="1" applyBorder="1" applyAlignment="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9" fontId="15" fillId="3" borderId="16" xfId="1" applyNumberFormat="1" applyFont="1" applyFill="1" applyBorder="1" applyAlignment="1" applyProtection="1">
      <alignment horizontal="center"/>
      <protection locked="0"/>
    </xf>
    <xf numFmtId="169" fontId="15" fillId="3" borderId="17" xfId="1" applyNumberFormat="1" applyFont="1" applyFill="1" applyBorder="1" applyAlignment="1" applyProtection="1">
      <alignment horizontal="center"/>
      <protection locked="0"/>
    </xf>
    <xf numFmtId="169"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9" fontId="15" fillId="0" borderId="70" xfId="1" applyNumberFormat="1" applyFont="1" applyFill="1" applyBorder="1" applyAlignment="1" applyProtection="1">
      <alignment horizontal="center" vertical="center" wrapText="1"/>
      <protection locked="0"/>
    </xf>
    <xf numFmtId="169" fontId="15" fillId="0" borderId="7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86" xfId="0" applyFont="1" applyBorder="1" applyAlignment="1">
      <alignment horizontal="center" vertical="center" wrapText="1"/>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94" xfId="0" applyFont="1" applyBorder="1" applyAlignment="1">
      <alignment horizontal="center" vertical="center" wrapText="1"/>
    </xf>
    <xf numFmtId="0" fontId="117" fillId="0" borderId="101" xfId="0" applyFont="1" applyBorder="1" applyAlignment="1">
      <alignment horizontal="left" vertical="center" wrapText="1"/>
    </xf>
    <xf numFmtId="0" fontId="117" fillId="0" borderId="102" xfId="0" applyFont="1" applyBorder="1" applyAlignment="1">
      <alignment horizontal="left" vertical="center" wrapText="1"/>
    </xf>
    <xf numFmtId="0" fontId="117" fillId="0" borderId="104" xfId="0" applyFont="1" applyBorder="1" applyAlignment="1">
      <alignment horizontal="left" vertical="center" wrapText="1"/>
    </xf>
    <xf numFmtId="0" fontId="117" fillId="0" borderId="105" xfId="0" applyFont="1" applyBorder="1" applyAlignment="1">
      <alignment horizontal="left" vertical="center" wrapText="1"/>
    </xf>
    <xf numFmtId="0" fontId="117" fillId="0" borderId="107" xfId="0" applyFont="1" applyBorder="1" applyAlignment="1">
      <alignment horizontal="left" vertical="center" wrapText="1"/>
    </xf>
    <xf numFmtId="0" fontId="117" fillId="0" borderId="108" xfId="0" applyFont="1" applyBorder="1" applyAlignment="1">
      <alignment horizontal="left" vertical="center" wrapText="1"/>
    </xf>
    <xf numFmtId="0" fontId="118" fillId="0" borderId="127" xfId="0" applyFont="1" applyBorder="1" applyAlignment="1">
      <alignment horizontal="center" vertical="center" wrapText="1"/>
    </xf>
    <xf numFmtId="0" fontId="118" fillId="0" borderId="126" xfId="0" applyFont="1" applyBorder="1" applyAlignment="1">
      <alignment horizontal="center" vertical="center" wrapText="1"/>
    </xf>
    <xf numFmtId="0" fontId="118" fillId="0" borderId="103" xfId="0" applyFont="1" applyBorder="1" applyAlignment="1">
      <alignment horizontal="center" vertical="center" wrapText="1"/>
    </xf>
    <xf numFmtId="0" fontId="118" fillId="0" borderId="53" xfId="0" applyFont="1" applyBorder="1" applyAlignment="1">
      <alignment horizontal="center" vertical="center" wrapText="1"/>
    </xf>
    <xf numFmtId="0" fontId="118" fillId="0" borderId="106" xfId="0" applyFont="1" applyBorder="1" applyAlignment="1">
      <alignment horizontal="center" vertical="center" wrapText="1"/>
    </xf>
    <xf numFmtId="0" fontId="118" fillId="0" borderId="11" xfId="0" applyFont="1" applyBorder="1" applyAlignment="1">
      <alignment horizontal="center" vertical="center" wrapText="1"/>
    </xf>
    <xf numFmtId="0" fontId="114" fillId="0" borderId="129"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28" xfId="0" applyFont="1" applyBorder="1" applyAlignment="1">
      <alignment horizontal="center" vertical="center" wrapText="1"/>
    </xf>
    <xf numFmtId="0" fontId="114" fillId="0" borderId="131" xfId="0" applyFont="1" applyBorder="1" applyAlignment="1">
      <alignment horizontal="center" vertical="center" wrapText="1"/>
    </xf>
    <xf numFmtId="0" fontId="114" fillId="0" borderId="130" xfId="0" applyFont="1" applyBorder="1" applyAlignment="1">
      <alignment horizontal="center" vertical="center" wrapText="1"/>
    </xf>
    <xf numFmtId="0" fontId="122" fillId="0" borderId="128" xfId="0" applyFont="1" applyBorder="1" applyAlignment="1">
      <alignment horizontal="center" vertical="center"/>
    </xf>
    <xf numFmtId="0" fontId="116" fillId="0" borderId="127" xfId="0" applyFont="1" applyBorder="1" applyAlignment="1">
      <alignment horizontal="center" vertical="center"/>
    </xf>
    <xf numFmtId="0" fontId="116" fillId="0" borderId="132" xfId="0" applyFont="1" applyBorder="1" applyAlignment="1">
      <alignment horizontal="center" vertical="center"/>
    </xf>
    <xf numFmtId="0" fontId="116" fillId="0" borderId="53" xfId="0" applyFont="1" applyBorder="1" applyAlignment="1">
      <alignment horizontal="center" vertical="center"/>
    </xf>
    <xf numFmtId="0" fontId="116" fillId="0" borderId="11" xfId="0" applyFont="1" applyBorder="1" applyAlignment="1">
      <alignment horizontal="center" vertical="center"/>
    </xf>
    <xf numFmtId="169" fontId="117" fillId="0" borderId="128" xfId="7" applyNumberFormat="1" applyFont="1" applyBorder="1" applyAlignment="1">
      <alignment horizontal="center" vertical="center" wrapText="1"/>
    </xf>
    <xf numFmtId="0" fontId="117" fillId="0" borderId="128" xfId="0" applyFont="1" applyBorder="1" applyAlignment="1">
      <alignment horizontal="center" vertical="center" wrapText="1"/>
    </xf>
    <xf numFmtId="0" fontId="117" fillId="0" borderId="127" xfId="0" applyFont="1" applyBorder="1" applyAlignment="1">
      <alignment horizontal="center" vertical="center" wrapText="1"/>
    </xf>
    <xf numFmtId="0" fontId="117" fillId="0" borderId="132" xfId="0" applyFont="1" applyBorder="1" applyAlignment="1">
      <alignment horizontal="center" vertical="center" wrapText="1"/>
    </xf>
    <xf numFmtId="0" fontId="117" fillId="0" borderId="109" xfId="0" applyFont="1" applyBorder="1" applyAlignment="1">
      <alignment horizontal="center" vertical="center" wrapText="1"/>
    </xf>
    <xf numFmtId="0" fontId="117" fillId="0" borderId="110" xfId="0" applyFont="1" applyBorder="1" applyAlignment="1">
      <alignment horizontal="center" vertical="center" wrapText="1"/>
    </xf>
    <xf numFmtId="0" fontId="117" fillId="0" borderId="53" xfId="0" applyFont="1" applyBorder="1" applyAlignment="1">
      <alignment horizontal="center" vertical="center" wrapText="1"/>
    </xf>
    <xf numFmtId="0" fontId="117" fillId="0" borderId="11" xfId="0" applyFont="1" applyBorder="1" applyAlignment="1">
      <alignment horizontal="center" vertical="center" wrapText="1"/>
    </xf>
    <xf numFmtId="0" fontId="114" fillId="0" borderId="133" xfId="0" applyFont="1" applyBorder="1" applyAlignment="1">
      <alignment horizontal="center" vertical="center" wrapText="1"/>
    </xf>
    <xf numFmtId="0" fontId="117" fillId="0" borderId="111" xfId="0" applyFont="1" applyBorder="1" applyAlignment="1">
      <alignment horizontal="center" vertical="center" wrapText="1"/>
    </xf>
    <xf numFmtId="0" fontId="117" fillId="0" borderId="7" xfId="0" applyFont="1" applyBorder="1" applyAlignment="1">
      <alignment horizontal="center" vertical="center" wrapText="1"/>
    </xf>
    <xf numFmtId="0" fontId="114" fillId="0" borderId="111" xfId="0" applyFont="1" applyBorder="1" applyAlignment="1">
      <alignment horizontal="center" vertical="center" wrapText="1"/>
    </xf>
    <xf numFmtId="0" fontId="114" fillId="0" borderId="127" xfId="0" applyFont="1" applyBorder="1" applyAlignment="1">
      <alignment horizontal="center" vertical="center" wrapText="1"/>
    </xf>
    <xf numFmtId="0" fontId="114" fillId="0" borderId="126" xfId="0" applyFont="1" applyBorder="1" applyAlignment="1">
      <alignment horizontal="center" vertical="center" wrapText="1"/>
    </xf>
    <xf numFmtId="0" fontId="114" fillId="0" borderId="132"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137" xfId="0" applyFont="1" applyBorder="1" applyAlignment="1">
      <alignment horizontal="center" vertical="center" wrapText="1"/>
    </xf>
    <xf numFmtId="0" fontId="114" fillId="0" borderId="54" xfId="0" applyFont="1" applyBorder="1" applyAlignment="1">
      <alignment horizontal="center" vertical="center" wrapText="1"/>
    </xf>
    <xf numFmtId="0" fontId="114" fillId="0" borderId="55" xfId="0" applyFont="1" applyBorder="1" applyAlignment="1">
      <alignment horizontal="center" vertical="center" wrapText="1"/>
    </xf>
    <xf numFmtId="0" fontId="114" fillId="0" borderId="86" xfId="0" applyFont="1" applyBorder="1" applyAlignment="1">
      <alignment horizontal="center" vertical="center" wrapText="1"/>
    </xf>
    <xf numFmtId="0" fontId="117" fillId="0" borderId="54" xfId="0" applyFont="1" applyBorder="1" applyAlignment="1">
      <alignment horizontal="left" vertical="top" wrapText="1"/>
    </xf>
    <xf numFmtId="0" fontId="117" fillId="0" borderId="86" xfId="0" applyFont="1" applyBorder="1" applyAlignment="1">
      <alignment horizontal="left" vertical="top" wrapText="1"/>
    </xf>
    <xf numFmtId="0" fontId="117" fillId="0" borderId="63" xfId="0" applyFont="1" applyBorder="1" applyAlignment="1">
      <alignment horizontal="left" vertical="top" wrapText="1"/>
    </xf>
    <xf numFmtId="0" fontId="117" fillId="0" borderId="72" xfId="0" applyFont="1" applyBorder="1" applyAlignment="1">
      <alignment horizontal="left" vertical="top" wrapText="1"/>
    </xf>
    <xf numFmtId="0" fontId="117" fillId="0" borderId="100" xfId="0" applyFont="1" applyBorder="1" applyAlignment="1">
      <alignment horizontal="left" vertical="top" wrapText="1"/>
    </xf>
    <xf numFmtId="0" fontId="117" fillId="0" borderId="139" xfId="0" applyFont="1" applyBorder="1" applyAlignment="1">
      <alignment horizontal="left" vertical="top" wrapText="1"/>
    </xf>
    <xf numFmtId="0" fontId="117" fillId="0" borderId="140" xfId="0" applyFont="1" applyBorder="1" applyAlignment="1">
      <alignment horizontal="center" vertical="center" wrapText="1"/>
    </xf>
    <xf numFmtId="0" fontId="117" fillId="0" borderId="69" xfId="0" applyFont="1" applyBorder="1" applyAlignment="1">
      <alignment horizontal="center" vertical="center" wrapText="1"/>
    </xf>
    <xf numFmtId="0" fontId="114" fillId="0" borderId="127" xfId="0" applyFont="1" applyBorder="1" applyAlignment="1">
      <alignment horizontal="center" vertical="top" wrapText="1"/>
    </xf>
    <xf numFmtId="0" fontId="114" fillId="0" borderId="126" xfId="0" applyFont="1" applyBorder="1" applyAlignment="1">
      <alignment horizontal="center" vertical="top" wrapText="1"/>
    </xf>
    <xf numFmtId="0" fontId="114" fillId="0" borderId="133" xfId="0" applyFont="1" applyBorder="1" applyAlignment="1">
      <alignment horizontal="center" vertical="top" wrapText="1"/>
    </xf>
    <xf numFmtId="0" fontId="114" fillId="0" borderId="130" xfId="0" applyFont="1" applyBorder="1" applyAlignment="1">
      <alignment horizontal="center" vertical="top" wrapText="1"/>
    </xf>
    <xf numFmtId="0" fontId="105" fillId="0" borderId="112" xfId="0" applyFont="1" applyBorder="1" applyAlignment="1">
      <alignment horizontal="left" vertical="top" wrapText="1"/>
    </xf>
    <xf numFmtId="0" fontId="105" fillId="0" borderId="113" xfId="0" applyFont="1" applyBorder="1" applyAlignment="1">
      <alignment horizontal="left" vertical="top" wrapText="1"/>
    </xf>
    <xf numFmtId="0" fontId="120" fillId="0" borderId="128" xfId="0" applyFont="1" applyBorder="1" applyAlignment="1">
      <alignment horizontal="center" vertical="center"/>
    </xf>
    <xf numFmtId="0" fontId="119" fillId="0" borderId="128" xfId="0" applyFont="1" applyBorder="1" applyAlignment="1">
      <alignment horizontal="center" vertical="center" wrapText="1"/>
    </xf>
    <xf numFmtId="170" fontId="119" fillId="0" borderId="128" xfId="20961" applyNumberFormat="1" applyFont="1" applyBorder="1" applyAlignment="1">
      <alignment horizontal="center" vertical="center" wrapText="1"/>
    </xf>
    <xf numFmtId="0" fontId="119" fillId="0" borderId="129" xfId="0" applyFont="1" applyBorder="1" applyAlignment="1">
      <alignment horizontal="center" vertical="center" wrapText="1"/>
    </xf>
    <xf numFmtId="0" fontId="15" fillId="3" borderId="120" xfId="0" applyFont="1" applyFill="1" applyBorder="1" applyAlignment="1">
      <alignment vertical="center" wrapText="1"/>
    </xf>
    <xf numFmtId="0" fontId="7" fillId="3" borderId="128" xfId="13" applyFont="1" applyFill="1" applyBorder="1" applyAlignment="1" applyProtection="1">
      <alignment wrapText="1"/>
      <protection locked="0"/>
    </xf>
  </cellXfs>
  <cellStyles count="21415">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R:\MIS\Nata\ALL\NBG\Pillar%203\2024\03'2024\WB_PG1_I-BPC-QQ-20240331.xlsx" TargetMode="External"/><Relationship Id="rId1" Type="http://schemas.openxmlformats.org/officeDocument/2006/relationships/externalLinkPath" Target="/MIS/Nata/ALL/NBG/Pillar%203/2024/03'2024/WB_PG1_I-BPC-QQ-202403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RP_LLP Movment"/>
      <sheetName val="RP_LP movement"/>
      <sheetName val="RP"/>
      <sheetName val="Balance2RWA"/>
      <sheetName val="ALTA_Off"/>
      <sheetName val="912"/>
      <sheetName val="914"/>
      <sheetName val="17 Data"/>
      <sheetName val="18-19 data"/>
      <sheetName val="22.Data"/>
      <sheetName val="Collaterals for 23.LTV"/>
      <sheetName val="24. Data"/>
      <sheetName val="Finrep 1.2"/>
      <sheetName val="Finrep 1.3"/>
      <sheetName val="Finrep 2"/>
      <sheetName val="Finrep 3"/>
      <sheetName val="Finrep 1.1 (Past Per)"/>
      <sheetName val="Finrep 1.2 (past per)"/>
      <sheetName val="Finrep 1.3 (past per)"/>
      <sheetName val="Finrep 2 (past per)"/>
      <sheetName val="Finrep 3 (past per)"/>
      <sheetName val="ALTA_Off_Past_Period"/>
      <sheetName val="IW link"/>
      <sheetName val="Coll"/>
      <sheetName val="Coll _Past_per"/>
      <sheetName val="correction liab 2022"/>
      <sheetName val="FSF-SOFP"/>
      <sheetName val="FSF-SOPL"/>
      <sheetName val="FSF-SOPL PASTPERIOD"/>
      <sheetName val="Finrep 1.1"/>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8">
          <cell r="E8">
            <v>45549485.517900005</v>
          </cell>
        </row>
        <row r="9">
          <cell r="E9">
            <v>216898660.08959997</v>
          </cell>
        </row>
        <row r="10">
          <cell r="E10">
            <v>156489518.11089998</v>
          </cell>
        </row>
        <row r="11">
          <cell r="E11">
            <v>1855.29</v>
          </cell>
        </row>
        <row r="12">
          <cell r="E12">
            <v>1855.29</v>
          </cell>
        </row>
        <row r="13">
          <cell r="E13">
            <v>0</v>
          </cell>
        </row>
        <row r="15">
          <cell r="E15">
            <v>139527.79999999999</v>
          </cell>
        </row>
        <row r="27">
          <cell r="E27">
            <v>2003810.1899999997</v>
          </cell>
        </row>
      </sheetData>
      <sheetData sheetId="33"/>
      <sheetData sheetId="34"/>
      <sheetData sheetId="35"/>
      <sheetData sheetId="36"/>
      <sheetData sheetId="37"/>
      <sheetData sheetId="38"/>
      <sheetData sheetId="39">
        <row r="22">
          <cell r="C22">
            <v>8936412.0661940984</v>
          </cell>
        </row>
      </sheetData>
      <sheetData sheetId="40"/>
      <sheetData sheetId="41">
        <row r="22">
          <cell r="C22">
            <v>8936412.0700000003</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5"/>
  <sheetViews>
    <sheetView tabSelected="1" zoomScale="85" zoomScaleNormal="85" workbookViewId="0">
      <pane xSplit="1" ySplit="7" topLeftCell="B8" activePane="bottomRight" state="frozen"/>
      <selection pane="topRight" activeCell="B1" sqref="B1"/>
      <selection pane="bottomLeft" activeCell="A8" sqref="A8"/>
      <selection pane="bottomRight" activeCell="G13" sqref="G13:G14"/>
    </sheetView>
  </sheetViews>
  <sheetFormatPr defaultRowHeight="15"/>
  <cols>
    <col min="1" max="1" width="10.28515625" style="1" customWidth="1"/>
    <col min="2" max="2" width="153" bestFit="1" customWidth="1"/>
    <col min="3" max="3" width="39.42578125" customWidth="1"/>
    <col min="7" max="7" width="25" customWidth="1"/>
  </cols>
  <sheetData>
    <row r="1" spans="1:3" ht="18">
      <c r="A1" s="6"/>
      <c r="B1" s="118" t="s">
        <v>159</v>
      </c>
      <c r="C1" s="47"/>
    </row>
    <row r="2" spans="1:3" s="115" customFormat="1" ht="18">
      <c r="A2" s="149">
        <v>1</v>
      </c>
      <c r="B2" s="116" t="s">
        <v>160</v>
      </c>
      <c r="C2" s="530" t="s">
        <v>704</v>
      </c>
    </row>
    <row r="3" spans="1:3" s="115" customFormat="1" ht="18">
      <c r="A3" s="149">
        <v>2</v>
      </c>
      <c r="B3" s="117" t="s">
        <v>161</v>
      </c>
      <c r="C3" s="530" t="s">
        <v>705</v>
      </c>
    </row>
    <row r="4" spans="1:3" s="115" customFormat="1" ht="18">
      <c r="A4" s="149">
        <v>3</v>
      </c>
      <c r="B4" s="117" t="s">
        <v>162</v>
      </c>
      <c r="C4" s="530" t="s">
        <v>706</v>
      </c>
    </row>
    <row r="5" spans="1:3" s="115" customFormat="1" ht="18">
      <c r="A5" s="150">
        <v>4</v>
      </c>
      <c r="B5" s="120" t="s">
        <v>163</v>
      </c>
      <c r="C5" s="530" t="s">
        <v>707</v>
      </c>
    </row>
    <row r="6" spans="1:3" s="119" customFormat="1" ht="65.25" customHeight="1">
      <c r="A6" s="657" t="s">
        <v>223</v>
      </c>
      <c r="B6" s="658"/>
      <c r="C6" s="658"/>
    </row>
    <row r="7" spans="1:3" ht="18">
      <c r="A7" s="253" t="s">
        <v>188</v>
      </c>
      <c r="B7" s="254" t="s">
        <v>164</v>
      </c>
    </row>
    <row r="8" spans="1:3">
      <c r="A8" s="255">
        <v>1</v>
      </c>
      <c r="B8" s="251" t="s">
        <v>139</v>
      </c>
    </row>
    <row r="9" spans="1:3">
      <c r="A9" s="255">
        <v>2</v>
      </c>
      <c r="B9" s="251" t="s">
        <v>165</v>
      </c>
    </row>
    <row r="10" spans="1:3">
      <c r="A10" s="255">
        <v>3</v>
      </c>
      <c r="B10" s="251" t="s">
        <v>166</v>
      </c>
    </row>
    <row r="11" spans="1:3">
      <c r="A11" s="255">
        <v>4</v>
      </c>
      <c r="B11" s="251" t="s">
        <v>167</v>
      </c>
    </row>
    <row r="12" spans="1:3">
      <c r="A12" s="255">
        <v>5</v>
      </c>
      <c r="B12" s="251" t="s">
        <v>107</v>
      </c>
    </row>
    <row r="13" spans="1:3">
      <c r="A13" s="255">
        <v>6</v>
      </c>
      <c r="B13" s="256" t="s">
        <v>91</v>
      </c>
    </row>
    <row r="14" spans="1:3">
      <c r="A14" s="255">
        <v>7</v>
      </c>
      <c r="B14" s="251" t="s">
        <v>168</v>
      </c>
    </row>
    <row r="15" spans="1:3">
      <c r="A15" s="255">
        <v>8</v>
      </c>
      <c r="B15" s="251" t="s">
        <v>171</v>
      </c>
    </row>
    <row r="16" spans="1:3">
      <c r="A16" s="255">
        <v>9</v>
      </c>
      <c r="B16" s="251" t="s">
        <v>85</v>
      </c>
    </row>
    <row r="17" spans="1:2">
      <c r="A17" s="257" t="s">
        <v>270</v>
      </c>
      <c r="B17" s="251" t="s">
        <v>250</v>
      </c>
    </row>
    <row r="18" spans="1:2">
      <c r="A18" s="255">
        <v>10</v>
      </c>
      <c r="B18" s="251" t="s">
        <v>172</v>
      </c>
    </row>
    <row r="19" spans="1:2">
      <c r="A19" s="255">
        <v>11</v>
      </c>
      <c r="B19" s="256" t="s">
        <v>155</v>
      </c>
    </row>
    <row r="20" spans="1:2">
      <c r="A20" s="255">
        <v>12</v>
      </c>
      <c r="B20" s="256" t="s">
        <v>152</v>
      </c>
    </row>
    <row r="21" spans="1:2">
      <c r="A21" s="255">
        <v>13</v>
      </c>
      <c r="B21" s="258" t="s">
        <v>218</v>
      </c>
    </row>
    <row r="22" spans="1:2">
      <c r="A22" s="255">
        <v>14</v>
      </c>
      <c r="B22" s="251" t="s">
        <v>244</v>
      </c>
    </row>
    <row r="23" spans="1:2">
      <c r="A23" s="255">
        <v>15</v>
      </c>
      <c r="B23" s="251" t="s">
        <v>74</v>
      </c>
    </row>
    <row r="24" spans="1:2">
      <c r="A24" s="255">
        <v>15.1</v>
      </c>
      <c r="B24" s="251" t="s">
        <v>279</v>
      </c>
    </row>
    <row r="25" spans="1:2">
      <c r="A25" s="255">
        <v>16</v>
      </c>
      <c r="B25" s="251" t="s">
        <v>345</v>
      </c>
    </row>
    <row r="26" spans="1:2">
      <c r="A26" s="255">
        <v>17</v>
      </c>
      <c r="B26" s="251" t="s">
        <v>495</v>
      </c>
    </row>
    <row r="27" spans="1:2">
      <c r="A27" s="255">
        <v>18</v>
      </c>
      <c r="B27" s="251" t="s">
        <v>692</v>
      </c>
    </row>
    <row r="28" spans="1:2">
      <c r="A28" s="255">
        <v>19</v>
      </c>
      <c r="B28" s="251" t="s">
        <v>693</v>
      </c>
    </row>
    <row r="29" spans="1:2">
      <c r="A29" s="255">
        <v>20</v>
      </c>
      <c r="B29" s="251" t="s">
        <v>694</v>
      </c>
    </row>
    <row r="30" spans="1:2">
      <c r="A30" s="255">
        <v>21</v>
      </c>
      <c r="B30" s="251" t="s">
        <v>434</v>
      </c>
    </row>
    <row r="31" spans="1:2">
      <c r="A31" s="255">
        <v>22</v>
      </c>
      <c r="B31" s="251" t="s">
        <v>695</v>
      </c>
    </row>
    <row r="32" spans="1:2" ht="25.5">
      <c r="A32" s="255">
        <v>23</v>
      </c>
      <c r="B32" s="528" t="s">
        <v>691</v>
      </c>
    </row>
    <row r="33" spans="1:2">
      <c r="A33" s="255">
        <v>24</v>
      </c>
      <c r="B33" s="251" t="s">
        <v>696</v>
      </c>
    </row>
    <row r="34" spans="1:2">
      <c r="A34" s="255">
        <v>25</v>
      </c>
      <c r="B34" s="251" t="s">
        <v>697</v>
      </c>
    </row>
    <row r="35" spans="1:2">
      <c r="A35" s="255">
        <v>26</v>
      </c>
      <c r="B35" s="251" t="s">
        <v>519</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 ref="B25" location="'16. NSFR'!A1" display="წმინდა სტაბილური დაფინანსების კოეფიციენტი" xr:uid="{00000000-0004-0000-0000-000011000000}"/>
    <hyperlink ref="B26"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0" location="'21. NPL'!A1" display="უმოქმედო სესხების ცვლილება" xr:uid="{00000000-0004-0000-0000-000015000000}"/>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29" location="'20. Reserves'!A1" display="რეზერვის ცვლილება სესხებზე და კორპორატიულ სავალო ფასიანი ქაღალდებზე" xr:uid="{00000000-0004-0000-0000-00001A000000}"/>
    <hyperlink ref="B35" location="'26. Retail Products'!A1" display="ზოგადი ინფორმაცია საცალო პროდუქტებზე" xr:uid="{00000000-0004-0000-0000-00001B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F56"/>
  <sheetViews>
    <sheetView zoomScaleNormal="100" workbookViewId="0">
      <pane xSplit="1" ySplit="5" topLeftCell="B6" activePane="bottomRight" state="frozen"/>
      <selection pane="topRight" activeCell="B1" sqref="B1"/>
      <selection pane="bottomLeft" activeCell="A5" sqref="A5"/>
      <selection pane="bottomRight" activeCell="B20" sqref="B20"/>
    </sheetView>
  </sheetViews>
  <sheetFormatPr defaultRowHeight="15"/>
  <cols>
    <col min="1" max="1" width="9.5703125" style="1" bestFit="1" customWidth="1"/>
    <col min="2" max="2" width="132.42578125" style="1" customWidth="1"/>
    <col min="3" max="3" width="18.42578125" style="1" customWidth="1"/>
  </cols>
  <sheetData>
    <row r="1" spans="1:6" ht="16.5">
      <c r="A1" s="13" t="s">
        <v>108</v>
      </c>
      <c r="B1" s="12" t="str">
        <f>Info!C2</f>
        <v>ს.ს "პროკრედიტ ბანკი"</v>
      </c>
      <c r="D1" s="1"/>
      <c r="E1" s="1"/>
      <c r="F1" s="1"/>
    </row>
    <row r="2" spans="1:6" s="13" customFormat="1" ht="15.75" customHeight="1">
      <c r="A2" s="13" t="s">
        <v>109</v>
      </c>
      <c r="B2" s="326">
        <f>'1. key ratios'!B2</f>
        <v>45382</v>
      </c>
    </row>
    <row r="3" spans="1:6" s="13" customFormat="1" ht="15.75" customHeight="1"/>
    <row r="4" spans="1:6" ht="15.75" thickBot="1">
      <c r="A4" s="1" t="s">
        <v>194</v>
      </c>
      <c r="B4" s="23" t="s">
        <v>85</v>
      </c>
    </row>
    <row r="5" spans="1:6">
      <c r="A5" s="78" t="s">
        <v>25</v>
      </c>
      <c r="B5" s="79"/>
      <c r="C5" s="80" t="s">
        <v>26</v>
      </c>
    </row>
    <row r="6" spans="1:6">
      <c r="A6" s="81">
        <v>1</v>
      </c>
      <c r="B6" s="43" t="s">
        <v>27</v>
      </c>
      <c r="C6" s="159">
        <f>SUM(C7:C11)</f>
        <v>309067911.39999998</v>
      </c>
    </row>
    <row r="7" spans="1:6">
      <c r="A7" s="81">
        <v>2</v>
      </c>
      <c r="B7" s="40" t="s">
        <v>28</v>
      </c>
      <c r="C7" s="160">
        <v>112482805</v>
      </c>
    </row>
    <row r="8" spans="1:6">
      <c r="A8" s="81">
        <v>3</v>
      </c>
      <c r="B8" s="35" t="s">
        <v>29</v>
      </c>
      <c r="C8" s="160">
        <v>72117569.829999998</v>
      </c>
    </row>
    <row r="9" spans="1:6">
      <c r="A9" s="81">
        <v>4</v>
      </c>
      <c r="B9" s="35" t="s">
        <v>30</v>
      </c>
      <c r="C9" s="160">
        <v>0</v>
      </c>
    </row>
    <row r="10" spans="1:6">
      <c r="A10" s="81">
        <v>5</v>
      </c>
      <c r="B10" s="35" t="s">
        <v>31</v>
      </c>
      <c r="C10" s="160">
        <v>0</v>
      </c>
    </row>
    <row r="11" spans="1:6">
      <c r="A11" s="81">
        <v>6</v>
      </c>
      <c r="B11" s="41" t="s">
        <v>32</v>
      </c>
      <c r="C11" s="160">
        <v>124467536.56999996</v>
      </c>
    </row>
    <row r="12" spans="1:6" s="2" customFormat="1">
      <c r="A12" s="81">
        <v>7</v>
      </c>
      <c r="B12" s="43" t="s">
        <v>33</v>
      </c>
      <c r="C12" s="161">
        <f>SUM(C13:C28)</f>
        <v>10940222.256194098</v>
      </c>
    </row>
    <row r="13" spans="1:6" s="2" customFormat="1">
      <c r="A13" s="81">
        <v>8</v>
      </c>
      <c r="B13" s="42" t="s">
        <v>34</v>
      </c>
      <c r="C13" s="162">
        <v>0</v>
      </c>
    </row>
    <row r="14" spans="1:6" s="2" customFormat="1" ht="25.5">
      <c r="A14" s="81">
        <v>9</v>
      </c>
      <c r="B14" s="36" t="s">
        <v>35</v>
      </c>
      <c r="C14" s="162">
        <v>0</v>
      </c>
    </row>
    <row r="15" spans="1:6" s="2" customFormat="1">
      <c r="A15" s="81">
        <v>10</v>
      </c>
      <c r="B15" s="37" t="s">
        <v>36</v>
      </c>
      <c r="C15" s="162">
        <v>2003810.1899999997</v>
      </c>
    </row>
    <row r="16" spans="1:6" s="2" customFormat="1">
      <c r="A16" s="81">
        <v>11</v>
      </c>
      <c r="B16" s="38" t="s">
        <v>37</v>
      </c>
      <c r="C16" s="162">
        <v>0</v>
      </c>
    </row>
    <row r="17" spans="1:3" s="2" customFormat="1">
      <c r="A17" s="81">
        <v>12</v>
      </c>
      <c r="B17" s="37" t="s">
        <v>38</v>
      </c>
      <c r="C17" s="162">
        <v>0</v>
      </c>
    </row>
    <row r="18" spans="1:3" s="2" customFormat="1">
      <c r="A18" s="81">
        <v>13</v>
      </c>
      <c r="B18" s="37" t="s">
        <v>39</v>
      </c>
      <c r="C18" s="162">
        <v>0</v>
      </c>
    </row>
    <row r="19" spans="1:3" s="2" customFormat="1">
      <c r="A19" s="81">
        <v>14</v>
      </c>
      <c r="B19" s="37" t="s">
        <v>40</v>
      </c>
      <c r="C19" s="162">
        <v>0</v>
      </c>
    </row>
    <row r="20" spans="1:3" s="2" customFormat="1" ht="25.5">
      <c r="A20" s="81">
        <v>15</v>
      </c>
      <c r="B20" s="37" t="s">
        <v>41</v>
      </c>
      <c r="C20" s="162">
        <v>0</v>
      </c>
    </row>
    <row r="21" spans="1:3" s="2" customFormat="1" ht="25.5">
      <c r="A21" s="81">
        <v>16</v>
      </c>
      <c r="B21" s="36" t="s">
        <v>42</v>
      </c>
      <c r="C21" s="162">
        <v>0</v>
      </c>
    </row>
    <row r="22" spans="1:3" s="2" customFormat="1">
      <c r="A22" s="81">
        <v>17</v>
      </c>
      <c r="B22" s="82" t="s">
        <v>43</v>
      </c>
      <c r="C22" s="162">
        <v>8936412.0661940984</v>
      </c>
    </row>
    <row r="23" spans="1:3" s="2" customFormat="1">
      <c r="A23" s="81">
        <v>18</v>
      </c>
      <c r="B23" s="775" t="s">
        <v>521</v>
      </c>
      <c r="C23" s="378">
        <v>0</v>
      </c>
    </row>
    <row r="24" spans="1:3" s="2" customFormat="1" ht="25.5">
      <c r="A24" s="81">
        <v>19</v>
      </c>
      <c r="B24" s="36" t="s">
        <v>44</v>
      </c>
      <c r="C24" s="162">
        <v>0</v>
      </c>
    </row>
    <row r="25" spans="1:3" s="2" customFormat="1" ht="25.5">
      <c r="A25" s="81">
        <v>20</v>
      </c>
      <c r="B25" s="36" t="s">
        <v>45</v>
      </c>
      <c r="C25" s="162">
        <v>0</v>
      </c>
    </row>
    <row r="26" spans="1:3" s="2" customFormat="1" ht="25.5">
      <c r="A26" s="81">
        <v>21</v>
      </c>
      <c r="B26" s="38" t="s">
        <v>46</v>
      </c>
      <c r="C26" s="162">
        <v>0</v>
      </c>
    </row>
    <row r="27" spans="1:3" s="2" customFormat="1">
      <c r="A27" s="81">
        <v>22</v>
      </c>
      <c r="B27" s="38" t="s">
        <v>47</v>
      </c>
      <c r="C27" s="162">
        <v>0</v>
      </c>
    </row>
    <row r="28" spans="1:3" s="2" customFormat="1" ht="25.5">
      <c r="A28" s="81">
        <v>23</v>
      </c>
      <c r="B28" s="38" t="s">
        <v>48</v>
      </c>
      <c r="C28" s="162">
        <v>0</v>
      </c>
    </row>
    <row r="29" spans="1:3" s="2" customFormat="1">
      <c r="A29" s="81">
        <v>24</v>
      </c>
      <c r="B29" s="44" t="s">
        <v>22</v>
      </c>
      <c r="C29" s="161">
        <f>C6-C12</f>
        <v>298127689.14380586</v>
      </c>
    </row>
    <row r="30" spans="1:3" s="2" customFormat="1">
      <c r="A30" s="83"/>
      <c r="B30" s="39"/>
      <c r="C30" s="162"/>
    </row>
    <row r="31" spans="1:3" s="2" customFormat="1">
      <c r="A31" s="83">
        <v>25</v>
      </c>
      <c r="B31" s="44" t="s">
        <v>49</v>
      </c>
      <c r="C31" s="161">
        <f>C32+C35</f>
        <v>0</v>
      </c>
    </row>
    <row r="32" spans="1:3" s="2" customFormat="1">
      <c r="A32" s="83">
        <v>26</v>
      </c>
      <c r="B32" s="35" t="s">
        <v>50</v>
      </c>
      <c r="C32" s="163">
        <f>C33+C34</f>
        <v>0</v>
      </c>
    </row>
    <row r="33" spans="1:3" s="2" customFormat="1">
      <c r="A33" s="83">
        <v>27</v>
      </c>
      <c r="B33" s="113" t="s">
        <v>51</v>
      </c>
      <c r="C33" s="162"/>
    </row>
    <row r="34" spans="1:3" s="2" customFormat="1">
      <c r="A34" s="83">
        <v>28</v>
      </c>
      <c r="B34" s="113" t="s">
        <v>52</v>
      </c>
      <c r="C34" s="162"/>
    </row>
    <row r="35" spans="1:3" s="2" customFormat="1">
      <c r="A35" s="83">
        <v>29</v>
      </c>
      <c r="B35" s="35" t="s">
        <v>53</v>
      </c>
      <c r="C35" s="162"/>
    </row>
    <row r="36" spans="1:3" s="2" customFormat="1">
      <c r="A36" s="83">
        <v>30</v>
      </c>
      <c r="B36" s="44" t="s">
        <v>54</v>
      </c>
      <c r="C36" s="161">
        <f>SUM(C37:C41)</f>
        <v>0</v>
      </c>
    </row>
    <row r="37" spans="1:3" s="2" customFormat="1">
      <c r="A37" s="83">
        <v>31</v>
      </c>
      <c r="B37" s="36" t="s">
        <v>55</v>
      </c>
      <c r="C37" s="162"/>
    </row>
    <row r="38" spans="1:3" s="2" customFormat="1">
      <c r="A38" s="83">
        <v>32</v>
      </c>
      <c r="B38" s="37" t="s">
        <v>56</v>
      </c>
      <c r="C38" s="162"/>
    </row>
    <row r="39" spans="1:3" s="2" customFormat="1" ht="25.5">
      <c r="A39" s="83">
        <v>33</v>
      </c>
      <c r="B39" s="36" t="s">
        <v>57</v>
      </c>
      <c r="C39" s="162"/>
    </row>
    <row r="40" spans="1:3" s="2" customFormat="1" ht="25.5">
      <c r="A40" s="83">
        <v>34</v>
      </c>
      <c r="B40" s="36" t="s">
        <v>45</v>
      </c>
      <c r="C40" s="162"/>
    </row>
    <row r="41" spans="1:3" s="2" customFormat="1" ht="25.5">
      <c r="A41" s="83">
        <v>35</v>
      </c>
      <c r="B41" s="38" t="s">
        <v>58</v>
      </c>
      <c r="C41" s="162"/>
    </row>
    <row r="42" spans="1:3" s="2" customFormat="1">
      <c r="A42" s="83">
        <v>36</v>
      </c>
      <c r="B42" s="44" t="s">
        <v>23</v>
      </c>
      <c r="C42" s="161">
        <f>C31-C36</f>
        <v>0</v>
      </c>
    </row>
    <row r="43" spans="1:3" s="2" customFormat="1">
      <c r="A43" s="83"/>
      <c r="B43" s="39"/>
      <c r="C43" s="162"/>
    </row>
    <row r="44" spans="1:3" s="2" customFormat="1">
      <c r="A44" s="83">
        <v>37</v>
      </c>
      <c r="B44" s="45" t="s">
        <v>59</v>
      </c>
      <c r="C44" s="161">
        <f>SUM(C45:C47)</f>
        <v>11638800</v>
      </c>
    </row>
    <row r="45" spans="1:3" s="2" customFormat="1">
      <c r="A45" s="83">
        <v>38</v>
      </c>
      <c r="B45" s="35" t="s">
        <v>60</v>
      </c>
      <c r="C45" s="162">
        <v>11638800</v>
      </c>
    </row>
    <row r="46" spans="1:3" s="2" customFormat="1">
      <c r="A46" s="83">
        <v>39</v>
      </c>
      <c r="B46" s="35" t="s">
        <v>61</v>
      </c>
      <c r="C46" s="162"/>
    </row>
    <row r="47" spans="1:3" s="2" customFormat="1">
      <c r="A47" s="83">
        <v>40</v>
      </c>
      <c r="B47" s="529" t="s">
        <v>520</v>
      </c>
      <c r="C47" s="162"/>
    </row>
    <row r="48" spans="1:3" s="2" customFormat="1">
      <c r="A48" s="83">
        <v>41</v>
      </c>
      <c r="B48" s="45" t="s">
        <v>62</v>
      </c>
      <c r="C48" s="161">
        <f>SUM(C49:C52)</f>
        <v>0</v>
      </c>
    </row>
    <row r="49" spans="1:3" s="2" customFormat="1">
      <c r="A49" s="83">
        <v>42</v>
      </c>
      <c r="B49" s="36" t="s">
        <v>63</v>
      </c>
      <c r="C49" s="162"/>
    </row>
    <row r="50" spans="1:3" s="2" customFormat="1">
      <c r="A50" s="83">
        <v>43</v>
      </c>
      <c r="B50" s="37" t="s">
        <v>64</v>
      </c>
      <c r="C50" s="162"/>
    </row>
    <row r="51" spans="1:3" s="2" customFormat="1" ht="25.5">
      <c r="A51" s="83">
        <v>44</v>
      </c>
      <c r="B51" s="36" t="s">
        <v>65</v>
      </c>
      <c r="C51" s="162"/>
    </row>
    <row r="52" spans="1:3" s="2" customFormat="1" ht="25.5">
      <c r="A52" s="83">
        <v>45</v>
      </c>
      <c r="B52" s="36" t="s">
        <v>45</v>
      </c>
      <c r="C52" s="162"/>
    </row>
    <row r="53" spans="1:3" s="2" customFormat="1" ht="15.75" thickBot="1">
      <c r="A53" s="83">
        <v>46</v>
      </c>
      <c r="B53" s="84" t="s">
        <v>24</v>
      </c>
      <c r="C53" s="164">
        <f>C44-C48</f>
        <v>11638800</v>
      </c>
    </row>
    <row r="56" spans="1:3">
      <c r="B56" s="1" t="s">
        <v>141</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D23"/>
  <sheetViews>
    <sheetView workbookViewId="0">
      <selection activeCell="D19" sqref="D19:D21"/>
    </sheetView>
  </sheetViews>
  <sheetFormatPr defaultColWidth="9.140625" defaultRowHeight="12.75"/>
  <cols>
    <col min="1" max="1" width="10.85546875" style="1" bestFit="1" customWidth="1"/>
    <col min="2" max="2" width="59" style="1" customWidth="1"/>
    <col min="3" max="3" width="16.7109375" style="1" bestFit="1" customWidth="1"/>
    <col min="4" max="4" width="22.140625" style="1" customWidth="1"/>
    <col min="5" max="16384" width="9.140625" style="1"/>
  </cols>
  <sheetData>
    <row r="1" spans="1:4" ht="15.75">
      <c r="A1" s="13" t="s">
        <v>108</v>
      </c>
      <c r="B1" s="12" t="str">
        <f>Info!C2</f>
        <v>ს.ს "პროკრედიტ ბანკი"</v>
      </c>
    </row>
    <row r="2" spans="1:4" s="13" customFormat="1" ht="15.75" customHeight="1">
      <c r="A2" s="13" t="s">
        <v>109</v>
      </c>
      <c r="B2" s="326">
        <f>'1. key ratios'!B2</f>
        <v>45382</v>
      </c>
    </row>
    <row r="3" spans="1:4" s="13" customFormat="1" ht="15.75" customHeight="1"/>
    <row r="4" spans="1:4" ht="13.5" thickBot="1">
      <c r="A4" s="1" t="s">
        <v>249</v>
      </c>
      <c r="B4" s="240" t="s">
        <v>250</v>
      </c>
    </row>
    <row r="5" spans="1:4" s="31" customFormat="1">
      <c r="A5" s="685" t="s">
        <v>251</v>
      </c>
      <c r="B5" s="686"/>
      <c r="C5" s="230" t="s">
        <v>252</v>
      </c>
      <c r="D5" s="231" t="s">
        <v>253</v>
      </c>
    </row>
    <row r="6" spans="1:4" s="241" customFormat="1">
      <c r="A6" s="232">
        <v>1</v>
      </c>
      <c r="B6" s="233" t="s">
        <v>254</v>
      </c>
      <c r="C6" s="233"/>
      <c r="D6" s="234"/>
    </row>
    <row r="7" spans="1:4" s="241" customFormat="1">
      <c r="A7" s="235" t="s">
        <v>255</v>
      </c>
      <c r="B7" s="236" t="s">
        <v>256</v>
      </c>
      <c r="C7" s="287">
        <v>4.4999999999999998E-2</v>
      </c>
      <c r="D7" s="572">
        <f>C7*'5. RWA'!$C$13</f>
        <v>62231584.684045337</v>
      </c>
    </row>
    <row r="8" spans="1:4" s="241" customFormat="1">
      <c r="A8" s="235" t="s">
        <v>257</v>
      </c>
      <c r="B8" s="236" t="s">
        <v>258</v>
      </c>
      <c r="C8" s="288">
        <v>0.06</v>
      </c>
      <c r="D8" s="572">
        <f>C8*'5. RWA'!$C$13</f>
        <v>82975446.245393783</v>
      </c>
    </row>
    <row r="9" spans="1:4" s="241" customFormat="1">
      <c r="A9" s="235" t="s">
        <v>259</v>
      </c>
      <c r="B9" s="236" t="s">
        <v>260</v>
      </c>
      <c r="C9" s="288">
        <v>0.08</v>
      </c>
      <c r="D9" s="572">
        <f>C9*'5. RWA'!$C$13</f>
        <v>110633928.32719171</v>
      </c>
    </row>
    <row r="10" spans="1:4" s="241" customFormat="1">
      <c r="A10" s="232" t="s">
        <v>261</v>
      </c>
      <c r="B10" s="233" t="s">
        <v>262</v>
      </c>
      <c r="C10" s="289"/>
      <c r="D10" s="284"/>
    </row>
    <row r="11" spans="1:4" s="242" customFormat="1">
      <c r="A11" s="237" t="s">
        <v>263</v>
      </c>
      <c r="B11" s="238" t="s">
        <v>325</v>
      </c>
      <c r="C11" s="290">
        <v>2.5000000000000001E-2</v>
      </c>
      <c r="D11" s="573">
        <f>C11*'5. RWA'!$C$13</f>
        <v>34573102.60224741</v>
      </c>
    </row>
    <row r="12" spans="1:4" s="242" customFormat="1">
      <c r="A12" s="237" t="s">
        <v>264</v>
      </c>
      <c r="B12" s="238" t="s">
        <v>265</v>
      </c>
      <c r="C12" s="290">
        <v>2.5000000000000001E-3</v>
      </c>
      <c r="D12" s="573">
        <f>C12*'5. RWA'!$C$13</f>
        <v>3457310.260224741</v>
      </c>
    </row>
    <row r="13" spans="1:4" s="242" customFormat="1">
      <c r="A13" s="237" t="s">
        <v>266</v>
      </c>
      <c r="B13" s="238" t="s">
        <v>267</v>
      </c>
      <c r="C13" s="290">
        <v>0</v>
      </c>
      <c r="D13" s="285">
        <f>C13*'5. RWA'!$C$13</f>
        <v>0</v>
      </c>
    </row>
    <row r="14" spans="1:4" s="241" customFormat="1">
      <c r="A14" s="232" t="s">
        <v>268</v>
      </c>
      <c r="B14" s="233" t="s">
        <v>323</v>
      </c>
      <c r="C14" s="291"/>
      <c r="D14" s="284"/>
    </row>
    <row r="15" spans="1:4" s="241" customFormat="1">
      <c r="A15" s="252" t="s">
        <v>271</v>
      </c>
      <c r="B15" s="238" t="s">
        <v>324</v>
      </c>
      <c r="C15" s="290">
        <v>4.8785801835517555E-2</v>
      </c>
      <c r="D15" s="573">
        <f>C15*'5. RWA'!$C$13</f>
        <v>67467061.295690343</v>
      </c>
    </row>
    <row r="16" spans="1:4" s="241" customFormat="1">
      <c r="A16" s="252" t="s">
        <v>272</v>
      </c>
      <c r="B16" s="238" t="s">
        <v>274</v>
      </c>
      <c r="C16" s="290">
        <v>6.0694368164254185E-2</v>
      </c>
      <c r="D16" s="573">
        <f>C16*'5. RWA'!$C$13</f>
        <v>83935704.716853544</v>
      </c>
    </row>
    <row r="17" spans="1:4" s="241" customFormat="1">
      <c r="A17" s="252" t="s">
        <v>273</v>
      </c>
      <c r="B17" s="238" t="s">
        <v>321</v>
      </c>
      <c r="C17" s="290">
        <v>7.6363534386276063E-2</v>
      </c>
      <c r="D17" s="573">
        <f>C17*'5. RWA'!$C$13</f>
        <v>105604972.37627882</v>
      </c>
    </row>
    <row r="18" spans="1:4" s="31" customFormat="1">
      <c r="A18" s="687" t="s">
        <v>322</v>
      </c>
      <c r="B18" s="688"/>
      <c r="C18" s="292" t="s">
        <v>252</v>
      </c>
      <c r="D18" s="286" t="s">
        <v>253</v>
      </c>
    </row>
    <row r="19" spans="1:4" s="241" customFormat="1">
      <c r="A19" s="239">
        <v>4</v>
      </c>
      <c r="B19" s="238" t="s">
        <v>22</v>
      </c>
      <c r="C19" s="290">
        <f>C7+C11+C12+C13+C15</f>
        <v>0.12128580183551757</v>
      </c>
      <c r="D19" s="572">
        <f>C19*'5. RWA'!$C$13</f>
        <v>167729058.84220785</v>
      </c>
    </row>
    <row r="20" spans="1:4" s="241" customFormat="1">
      <c r="A20" s="239">
        <v>5</v>
      </c>
      <c r="B20" s="238" t="s">
        <v>86</v>
      </c>
      <c r="C20" s="290">
        <f>C8+C11+C12+C13+C16</f>
        <v>0.14819436816425419</v>
      </c>
      <c r="D20" s="572">
        <f>C20*'5. RWA'!$C$13</f>
        <v>204941563.82471949</v>
      </c>
    </row>
    <row r="21" spans="1:4" s="241" customFormat="1" ht="13.5" thickBot="1">
      <c r="A21" s="243" t="s">
        <v>269</v>
      </c>
      <c r="B21" s="244" t="s">
        <v>85</v>
      </c>
      <c r="C21" s="293">
        <f>C9+C11+C12+C13+C17</f>
        <v>0.18386353438627606</v>
      </c>
      <c r="D21" s="574">
        <f>C21*'5. RWA'!$C$13</f>
        <v>254269313.5659427</v>
      </c>
    </row>
    <row r="23" spans="1:4" ht="63.75">
      <c r="B23" s="17" t="s">
        <v>326</v>
      </c>
    </row>
  </sheetData>
  <mergeCells count="2">
    <mergeCell ref="A5:B5"/>
    <mergeCell ref="A18:B18"/>
  </mergeCells>
  <conditionalFormatting sqref="C21">
    <cfRule type="cellIs" dxfId="21"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69" sqref="C69"/>
    </sheetView>
  </sheetViews>
  <sheetFormatPr defaultRowHeight="16.5"/>
  <cols>
    <col min="1" max="1" width="10.7109375" style="32" customWidth="1"/>
    <col min="2" max="2" width="91.85546875" style="32" customWidth="1"/>
    <col min="3" max="3" width="31.28515625" style="578" customWidth="1"/>
    <col min="4" max="4" width="32.28515625" style="32" customWidth="1"/>
    <col min="5" max="5" width="9.42578125" customWidth="1"/>
  </cols>
  <sheetData>
    <row r="1" spans="1:6">
      <c r="A1" s="13" t="s">
        <v>108</v>
      </c>
      <c r="B1" s="14" t="str">
        <f>Info!C2</f>
        <v>ს.ს "პროკრედიტ ბანკი"</v>
      </c>
      <c r="E1" s="1"/>
      <c r="F1" s="1"/>
    </row>
    <row r="2" spans="1:6" s="13" customFormat="1" ht="15.75" customHeight="1">
      <c r="A2" s="13" t="s">
        <v>109</v>
      </c>
      <c r="B2" s="326">
        <f>'1. key ratios'!B2</f>
        <v>45382</v>
      </c>
      <c r="C2" s="579"/>
    </row>
    <row r="3" spans="1:6" s="13" customFormat="1" ht="15.75" customHeight="1">
      <c r="A3" s="20"/>
      <c r="C3" s="579"/>
    </row>
    <row r="4" spans="1:6" s="13" customFormat="1" ht="15.75" customHeight="1" thickBot="1">
      <c r="A4" s="13" t="s">
        <v>195</v>
      </c>
      <c r="B4" s="135" t="s">
        <v>172</v>
      </c>
      <c r="C4" s="579"/>
      <c r="D4" s="137" t="s">
        <v>87</v>
      </c>
    </row>
    <row r="5" spans="1:6" ht="67.5" customHeight="1">
      <c r="A5" s="90" t="s">
        <v>25</v>
      </c>
      <c r="B5" s="91" t="s">
        <v>144</v>
      </c>
      <c r="C5" s="580" t="s">
        <v>640</v>
      </c>
      <c r="D5" s="136" t="s">
        <v>173</v>
      </c>
    </row>
    <row r="6" spans="1:6">
      <c r="A6" s="420">
        <v>1</v>
      </c>
      <c r="B6" s="381" t="s">
        <v>638</v>
      </c>
      <c r="C6" s="581">
        <f>SUM(C7:C9)</f>
        <v>418937663.71839994</v>
      </c>
      <c r="D6" s="85"/>
      <c r="E6" s="4"/>
    </row>
    <row r="7" spans="1:6">
      <c r="A7" s="420">
        <v>1.1000000000000001</v>
      </c>
      <c r="B7" s="382" t="s">
        <v>96</v>
      </c>
      <c r="C7" s="575">
        <f>'[4]2. SOFP'!E8</f>
        <v>45549485.517900005</v>
      </c>
      <c r="D7" s="86"/>
      <c r="E7" s="4"/>
    </row>
    <row r="8" spans="1:6">
      <c r="A8" s="420">
        <v>1.2</v>
      </c>
      <c r="B8" s="382" t="s">
        <v>97</v>
      </c>
      <c r="C8" s="575">
        <f>'[4]2. SOFP'!E9</f>
        <v>216898660.08959997</v>
      </c>
      <c r="D8" s="86"/>
      <c r="E8" s="4"/>
    </row>
    <row r="9" spans="1:6">
      <c r="A9" s="420">
        <v>1.3</v>
      </c>
      <c r="B9" s="382" t="s">
        <v>98</v>
      </c>
      <c r="C9" s="575">
        <f>'[4]2. SOFP'!E10</f>
        <v>156489518.11089998</v>
      </c>
      <c r="D9" s="86"/>
      <c r="E9" s="4"/>
    </row>
    <row r="10" spans="1:6">
      <c r="A10" s="420">
        <v>2</v>
      </c>
      <c r="B10" s="383" t="s">
        <v>525</v>
      </c>
      <c r="C10" s="575">
        <f>'[4]2. SOFP'!E11</f>
        <v>1855.29</v>
      </c>
      <c r="D10" s="86"/>
      <c r="E10" s="4"/>
    </row>
    <row r="11" spans="1:6">
      <c r="A11" s="420">
        <v>2.1</v>
      </c>
      <c r="B11" s="384" t="s">
        <v>526</v>
      </c>
      <c r="C11" s="575">
        <f>'[4]2. SOFP'!E12</f>
        <v>1855.29</v>
      </c>
      <c r="D11" s="87"/>
      <c r="E11" s="5"/>
    </row>
    <row r="12" spans="1:6" ht="23.45" customHeight="1">
      <c r="A12" s="420">
        <v>3</v>
      </c>
      <c r="B12" s="385" t="s">
        <v>527</v>
      </c>
      <c r="C12" s="575">
        <f>'[4]2. SOFP'!E13</f>
        <v>0</v>
      </c>
      <c r="D12" s="87"/>
      <c r="E12" s="5"/>
    </row>
    <row r="13" spans="1:6" ht="23.1" customHeight="1">
      <c r="A13" s="420">
        <v>4</v>
      </c>
      <c r="B13" s="386" t="s">
        <v>528</v>
      </c>
      <c r="C13" s="576">
        <f>'[4]9. Capital'!C22-'[4]10. CC2'!C22</f>
        <v>-3.8059018552303314E-3</v>
      </c>
      <c r="D13" s="577" t="s">
        <v>728</v>
      </c>
      <c r="E13" s="5"/>
    </row>
    <row r="14" spans="1:6">
      <c r="A14" s="420">
        <v>5</v>
      </c>
      <c r="B14" s="386" t="s">
        <v>529</v>
      </c>
      <c r="C14" s="582">
        <f>SUM(C15:C17)</f>
        <v>139527.79999999999</v>
      </c>
      <c r="D14" s="87"/>
      <c r="E14" s="5"/>
    </row>
    <row r="15" spans="1:6">
      <c r="A15" s="420">
        <v>5.0999999999999996</v>
      </c>
      <c r="B15" s="387" t="s">
        <v>530</v>
      </c>
      <c r="C15" s="575">
        <f>'[4]2. SOFP'!E15</f>
        <v>139527.79999999999</v>
      </c>
      <c r="D15" s="87"/>
      <c r="E15" s="4"/>
    </row>
    <row r="16" spans="1:6">
      <c r="A16" s="420">
        <v>5.2</v>
      </c>
      <c r="B16" s="387" t="s">
        <v>457</v>
      </c>
      <c r="C16" s="575"/>
      <c r="D16" s="86"/>
      <c r="E16" s="4"/>
    </row>
    <row r="17" spans="1:5">
      <c r="A17" s="420">
        <v>5.3</v>
      </c>
      <c r="B17" s="387" t="s">
        <v>531</v>
      </c>
      <c r="C17" s="575"/>
      <c r="D17" s="86"/>
      <c r="E17" s="4"/>
    </row>
    <row r="18" spans="1:5">
      <c r="A18" s="420">
        <v>6</v>
      </c>
      <c r="B18" s="385" t="s">
        <v>532</v>
      </c>
      <c r="C18" s="583">
        <f>SUM(C19:C20)</f>
        <v>1357006022.3578632</v>
      </c>
      <c r="D18" s="86"/>
      <c r="E18" s="4"/>
    </row>
    <row r="19" spans="1:5">
      <c r="A19" s="420">
        <v>6.1</v>
      </c>
      <c r="B19" s="387" t="s">
        <v>457</v>
      </c>
      <c r="C19" s="575">
        <v>147868501.19</v>
      </c>
      <c r="D19" s="86"/>
      <c r="E19" s="4"/>
    </row>
    <row r="20" spans="1:5">
      <c r="A20" s="420">
        <v>6.2</v>
      </c>
      <c r="B20" s="387" t="s">
        <v>531</v>
      </c>
      <c r="C20" s="575">
        <v>1209137521.1678631</v>
      </c>
      <c r="D20" s="86"/>
      <c r="E20" s="4"/>
    </row>
    <row r="21" spans="1:5">
      <c r="A21" s="420">
        <v>7</v>
      </c>
      <c r="B21" s="388" t="s">
        <v>533</v>
      </c>
      <c r="C21" s="576">
        <v>8936412.0700000003</v>
      </c>
      <c r="D21" s="577" t="s">
        <v>728</v>
      </c>
      <c r="E21" s="4"/>
    </row>
    <row r="22" spans="1:5" ht="15.75">
      <c r="A22" s="420">
        <v>8</v>
      </c>
      <c r="B22" s="389" t="s">
        <v>534</v>
      </c>
      <c r="C22" s="576"/>
      <c r="D22" s="576"/>
      <c r="E22" s="4"/>
    </row>
    <row r="23" spans="1:5">
      <c r="A23" s="420">
        <v>9</v>
      </c>
      <c r="B23" s="386" t="s">
        <v>535</v>
      </c>
      <c r="C23" s="583">
        <f>SUM(C24:C25)</f>
        <v>44869880.32</v>
      </c>
      <c r="D23" s="443"/>
      <c r="E23" s="4"/>
    </row>
    <row r="24" spans="1:5">
      <c r="A24" s="420">
        <v>9.1</v>
      </c>
      <c r="B24" s="390" t="s">
        <v>536</v>
      </c>
      <c r="C24" s="575">
        <v>40631809.810000002</v>
      </c>
      <c r="D24" s="88"/>
      <c r="E24" s="4"/>
    </row>
    <row r="25" spans="1:5">
      <c r="A25" s="420">
        <v>9.1999999999999993</v>
      </c>
      <c r="B25" s="390" t="s">
        <v>537</v>
      </c>
      <c r="C25" s="575">
        <v>4238070.51</v>
      </c>
      <c r="D25" s="442"/>
      <c r="E25" s="3"/>
    </row>
    <row r="26" spans="1:5">
      <c r="A26" s="420">
        <v>10</v>
      </c>
      <c r="B26" s="386" t="s">
        <v>36</v>
      </c>
      <c r="C26" s="584">
        <f>SUM(C27:C28)</f>
        <v>2003810.1899999997</v>
      </c>
      <c r="D26" s="527" t="s">
        <v>689</v>
      </c>
      <c r="E26" s="4"/>
    </row>
    <row r="27" spans="1:5">
      <c r="A27" s="420">
        <v>10.1</v>
      </c>
      <c r="B27" s="390" t="s">
        <v>538</v>
      </c>
      <c r="C27" s="575"/>
      <c r="D27" s="86"/>
      <c r="E27" s="4"/>
    </row>
    <row r="28" spans="1:5">
      <c r="A28" s="420">
        <v>10.199999999999999</v>
      </c>
      <c r="B28" s="390" t="s">
        <v>539</v>
      </c>
      <c r="C28" s="575">
        <f>'[4]2. SOFP'!E27</f>
        <v>2003810.1899999997</v>
      </c>
      <c r="D28" s="86"/>
      <c r="E28" s="4"/>
    </row>
    <row r="29" spans="1:5">
      <c r="A29" s="420">
        <v>11</v>
      </c>
      <c r="B29" s="386" t="s">
        <v>540</v>
      </c>
      <c r="C29" s="583">
        <f>SUM(C30:C31)</f>
        <v>0</v>
      </c>
      <c r="D29" s="86"/>
      <c r="E29" s="4"/>
    </row>
    <row r="30" spans="1:5">
      <c r="A30" s="420">
        <v>11.1</v>
      </c>
      <c r="B30" s="390" t="s">
        <v>541</v>
      </c>
      <c r="C30" s="575"/>
      <c r="D30" s="86"/>
      <c r="E30" s="4"/>
    </row>
    <row r="31" spans="1:5">
      <c r="A31" s="420">
        <v>11.2</v>
      </c>
      <c r="B31" s="390" t="s">
        <v>542</v>
      </c>
      <c r="C31" s="575"/>
      <c r="D31" s="86"/>
      <c r="E31" s="4"/>
    </row>
    <row r="32" spans="1:5">
      <c r="A32" s="420">
        <v>13</v>
      </c>
      <c r="B32" s="386" t="s">
        <v>99</v>
      </c>
      <c r="C32" s="583">
        <f>'2. SOFP'!E33</f>
        <v>7836331.0730370004</v>
      </c>
      <c r="D32" s="86"/>
      <c r="E32" s="4"/>
    </row>
    <row r="33" spans="1:5">
      <c r="A33" s="420">
        <v>13.1</v>
      </c>
      <c r="B33" s="391" t="s">
        <v>543</v>
      </c>
      <c r="C33" s="575">
        <v>68700</v>
      </c>
      <c r="D33" s="86"/>
      <c r="E33" s="4"/>
    </row>
    <row r="34" spans="1:5">
      <c r="A34" s="420">
        <v>13.2</v>
      </c>
      <c r="B34" s="391" t="s">
        <v>544</v>
      </c>
      <c r="C34" s="585"/>
      <c r="D34" s="88"/>
      <c r="E34" s="4"/>
    </row>
    <row r="35" spans="1:5">
      <c r="A35" s="420">
        <v>14</v>
      </c>
      <c r="B35" s="392" t="s">
        <v>545</v>
      </c>
      <c r="C35" s="586">
        <f>SUM(C6,C10,C12,C13,C14,C18,C21,C22,C23,C26,C29,C32)</f>
        <v>1839731502.8154941</v>
      </c>
      <c r="D35" s="88"/>
      <c r="E35" s="4"/>
    </row>
    <row r="36" spans="1:5">
      <c r="A36" s="420"/>
      <c r="B36" s="393" t="s">
        <v>104</v>
      </c>
      <c r="C36" s="587"/>
      <c r="D36" s="89"/>
      <c r="E36" s="4"/>
    </row>
    <row r="37" spans="1:5">
      <c r="A37" s="420">
        <v>15</v>
      </c>
      <c r="B37" s="394" t="s">
        <v>546</v>
      </c>
      <c r="C37" s="588">
        <f>SUM(C38)</f>
        <v>3240</v>
      </c>
      <c r="D37" s="442"/>
      <c r="E37" s="3"/>
    </row>
    <row r="38" spans="1:5">
      <c r="A38" s="420">
        <v>15.1</v>
      </c>
      <c r="B38" s="395" t="s">
        <v>526</v>
      </c>
      <c r="C38" s="575">
        <f>'2. SOFP'!C38</f>
        <v>3240</v>
      </c>
      <c r="D38" s="86"/>
      <c r="E38" s="4"/>
    </row>
    <row r="39" spans="1:5" ht="21">
      <c r="A39" s="420">
        <v>16</v>
      </c>
      <c r="B39" s="388" t="s">
        <v>547</v>
      </c>
      <c r="C39" s="583"/>
      <c r="D39" s="86"/>
      <c r="E39" s="4"/>
    </row>
    <row r="40" spans="1:5">
      <c r="A40" s="420">
        <v>17</v>
      </c>
      <c r="B40" s="388" t="s">
        <v>548</v>
      </c>
      <c r="C40" s="583">
        <f>SUM(C41:C44)</f>
        <v>1507715643.865864</v>
      </c>
      <c r="D40" s="86"/>
      <c r="E40" s="4"/>
    </row>
    <row r="41" spans="1:5">
      <c r="A41" s="420">
        <v>17.100000000000001</v>
      </c>
      <c r="B41" s="396" t="s">
        <v>549</v>
      </c>
      <c r="C41" s="575">
        <v>1083486676.8174641</v>
      </c>
      <c r="D41" s="86"/>
      <c r="E41" s="4"/>
    </row>
    <row r="42" spans="1:5">
      <c r="A42" s="434">
        <v>17.2</v>
      </c>
      <c r="B42" s="435" t="s">
        <v>100</v>
      </c>
      <c r="C42" s="585">
        <v>422785952.77449995</v>
      </c>
      <c r="D42" s="88"/>
      <c r="E42" s="4"/>
    </row>
    <row r="43" spans="1:5">
      <c r="A43" s="420">
        <v>17.3</v>
      </c>
      <c r="B43" s="436" t="s">
        <v>550</v>
      </c>
      <c r="C43" s="589">
        <v>0</v>
      </c>
      <c r="D43" s="437"/>
      <c r="E43" s="4"/>
    </row>
    <row r="44" spans="1:5">
      <c r="A44" s="420">
        <v>17.399999999999999</v>
      </c>
      <c r="B44" s="436" t="s">
        <v>551</v>
      </c>
      <c r="C44" s="589">
        <v>1443014.2738999999</v>
      </c>
      <c r="D44" s="437"/>
      <c r="E44" s="4"/>
    </row>
    <row r="45" spans="1:5">
      <c r="A45" s="420">
        <v>18</v>
      </c>
      <c r="B45" s="404" t="s">
        <v>552</v>
      </c>
      <c r="C45" s="590">
        <v>2357309.3785000001</v>
      </c>
      <c r="D45" s="437"/>
      <c r="E45" s="3"/>
    </row>
    <row r="46" spans="1:5">
      <c r="A46" s="420">
        <v>19</v>
      </c>
      <c r="B46" s="404" t="s">
        <v>553</v>
      </c>
      <c r="C46" s="591">
        <f>SUM(C47:C48)</f>
        <v>3391389.8</v>
      </c>
      <c r="D46" s="438"/>
    </row>
    <row r="47" spans="1:5">
      <c r="A47" s="420">
        <v>19.100000000000001</v>
      </c>
      <c r="B47" s="439" t="s">
        <v>554</v>
      </c>
      <c r="C47" s="592">
        <v>1409545.27</v>
      </c>
      <c r="D47" s="438"/>
    </row>
    <row r="48" spans="1:5">
      <c r="A48" s="420">
        <v>19.2</v>
      </c>
      <c r="B48" s="439" t="s">
        <v>555</v>
      </c>
      <c r="C48" s="592">
        <v>1981844.53</v>
      </c>
      <c r="D48" s="438"/>
    </row>
    <row r="49" spans="1:4">
      <c r="A49" s="420">
        <v>20</v>
      </c>
      <c r="B49" s="400" t="s">
        <v>101</v>
      </c>
      <c r="C49" s="591">
        <v>14773957.4935</v>
      </c>
      <c r="D49" s="438"/>
    </row>
    <row r="50" spans="1:4">
      <c r="A50" s="420">
        <v>21</v>
      </c>
      <c r="B50" s="401" t="s">
        <v>89</v>
      </c>
      <c r="C50" s="591">
        <v>2422050.8772360003</v>
      </c>
      <c r="D50" s="438"/>
    </row>
    <row r="51" spans="1:4">
      <c r="A51" s="420">
        <v>21.1</v>
      </c>
      <c r="B51" s="397" t="s">
        <v>556</v>
      </c>
      <c r="C51" s="592"/>
      <c r="D51" s="438"/>
    </row>
    <row r="52" spans="1:4">
      <c r="A52" s="420">
        <v>22</v>
      </c>
      <c r="B52" s="400" t="s">
        <v>557</v>
      </c>
      <c r="C52" s="591">
        <f>SUM(C37,C39,C40,C45,C46,C49,C50)</f>
        <v>1530663591.4150999</v>
      </c>
      <c r="D52" s="438"/>
    </row>
    <row r="53" spans="1:4">
      <c r="A53" s="420"/>
      <c r="B53" s="402" t="s">
        <v>558</v>
      </c>
      <c r="C53" s="593"/>
      <c r="D53" s="438"/>
    </row>
    <row r="54" spans="1:4">
      <c r="A54" s="420">
        <v>23</v>
      </c>
      <c r="B54" s="400" t="s">
        <v>105</v>
      </c>
      <c r="C54" s="590">
        <v>112482804.98999999</v>
      </c>
      <c r="D54" s="438"/>
    </row>
    <row r="55" spans="1:4">
      <c r="A55" s="420">
        <v>24</v>
      </c>
      <c r="B55" s="400" t="s">
        <v>559</v>
      </c>
      <c r="C55" s="590">
        <v>0</v>
      </c>
      <c r="D55" s="438"/>
    </row>
    <row r="56" spans="1:4">
      <c r="A56" s="420">
        <v>25</v>
      </c>
      <c r="B56" s="400" t="s">
        <v>102</v>
      </c>
      <c r="C56" s="590">
        <v>72117569.840000004</v>
      </c>
      <c r="D56" s="438"/>
    </row>
    <row r="57" spans="1:4">
      <c r="A57" s="420">
        <v>26</v>
      </c>
      <c r="B57" s="404" t="s">
        <v>560</v>
      </c>
      <c r="C57" s="590"/>
      <c r="D57" s="438"/>
    </row>
    <row r="58" spans="1:4">
      <c r="A58" s="420">
        <v>27</v>
      </c>
      <c r="B58" s="404" t="s">
        <v>561</v>
      </c>
      <c r="C58" s="590">
        <f>SUM(C59:C60)</f>
        <v>0</v>
      </c>
      <c r="D58" s="438"/>
    </row>
    <row r="59" spans="1:4">
      <c r="A59" s="420">
        <v>27.1</v>
      </c>
      <c r="B59" s="439" t="s">
        <v>562</v>
      </c>
      <c r="C59" s="589"/>
      <c r="D59" s="438"/>
    </row>
    <row r="60" spans="1:4">
      <c r="A60" s="420">
        <v>27.2</v>
      </c>
      <c r="B60" s="436" t="s">
        <v>563</v>
      </c>
      <c r="C60" s="589"/>
      <c r="D60" s="438"/>
    </row>
    <row r="61" spans="1:4">
      <c r="A61" s="420">
        <v>28</v>
      </c>
      <c r="B61" s="401" t="s">
        <v>564</v>
      </c>
      <c r="C61" s="590"/>
      <c r="D61" s="438"/>
    </row>
    <row r="62" spans="1:4">
      <c r="A62" s="420">
        <v>29</v>
      </c>
      <c r="B62" s="404" t="s">
        <v>565</v>
      </c>
      <c r="C62" s="590">
        <f>SUM(C63:C65)</f>
        <v>0</v>
      </c>
      <c r="D62" s="438"/>
    </row>
    <row r="63" spans="1:4">
      <c r="A63" s="420">
        <v>29.1</v>
      </c>
      <c r="B63" s="440" t="s">
        <v>566</v>
      </c>
      <c r="C63" s="589"/>
      <c r="D63" s="438"/>
    </row>
    <row r="64" spans="1:4" ht="24" customHeight="1">
      <c r="A64" s="420">
        <v>29.2</v>
      </c>
      <c r="B64" s="439" t="s">
        <v>567</v>
      </c>
      <c r="C64" s="589"/>
      <c r="D64" s="438"/>
    </row>
    <row r="65" spans="1:4" ht="21.95" customHeight="1">
      <c r="A65" s="420">
        <v>29.3</v>
      </c>
      <c r="B65" s="441" t="s">
        <v>568</v>
      </c>
      <c r="C65" s="589"/>
      <c r="D65" s="438"/>
    </row>
    <row r="66" spans="1:4">
      <c r="A66" s="420">
        <v>30</v>
      </c>
      <c r="B66" s="404" t="s">
        <v>103</v>
      </c>
      <c r="C66" s="590">
        <f>'2. SOFP'!E67</f>
        <v>124467536.56999998</v>
      </c>
      <c r="D66" s="438"/>
    </row>
    <row r="67" spans="1:4">
      <c r="A67" s="420">
        <v>31</v>
      </c>
      <c r="B67" s="403" t="s">
        <v>569</v>
      </c>
      <c r="C67" s="590">
        <f>SUM(C54,C55,C56,C57,C58,C61,C62,C66)</f>
        <v>309067911.39999998</v>
      </c>
      <c r="D67" s="438"/>
    </row>
    <row r="68" spans="1:4">
      <c r="A68" s="420">
        <v>32</v>
      </c>
      <c r="B68" s="404" t="s">
        <v>570</v>
      </c>
      <c r="C68" s="590">
        <f>SUM(C52,C67)</f>
        <v>1839731502.8150997</v>
      </c>
      <c r="D68" s="438"/>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S22"/>
  <sheetViews>
    <sheetView workbookViewId="0">
      <pane xSplit="2" ySplit="7" topLeftCell="J8" activePane="bottomRight" state="frozen"/>
      <selection pane="topRight" activeCell="C1" sqref="C1"/>
      <selection pane="bottomLeft" activeCell="A8" sqref="A8"/>
      <selection pane="bottomRight" activeCell="S20" sqref="S20"/>
    </sheetView>
  </sheetViews>
  <sheetFormatPr defaultColWidth="9.140625" defaultRowHeight="12.75"/>
  <cols>
    <col min="1" max="1" width="10.5703125" style="1" bestFit="1" customWidth="1"/>
    <col min="2" max="2" width="97" style="1" bestFit="1" customWidth="1"/>
    <col min="3" max="3" width="14.5703125" style="1" bestFit="1" customWidth="1"/>
    <col min="4" max="4" width="13.28515625" style="1" bestFit="1" customWidth="1"/>
    <col min="5" max="5" width="14.5703125" style="1" bestFit="1" customWidth="1"/>
    <col min="6" max="6" width="13.28515625" style="1" bestFit="1" customWidth="1"/>
    <col min="7" max="7" width="13.5703125" style="1" bestFit="1" customWidth="1"/>
    <col min="8" max="8" width="13.28515625" style="1" bestFit="1" customWidth="1"/>
    <col min="9" max="9" width="12.42578125" style="1" bestFit="1" customWidth="1"/>
    <col min="10" max="10" width="13.28515625" style="1" bestFit="1" customWidth="1"/>
    <col min="11" max="11" width="14.5703125" style="1" bestFit="1" customWidth="1"/>
    <col min="12" max="12" width="13.28515625" style="1" bestFit="1" customWidth="1"/>
    <col min="13" max="13" width="14.5703125" style="1" bestFit="1" customWidth="1"/>
    <col min="14" max="14" width="13.5703125" style="1" bestFit="1" customWidth="1"/>
    <col min="15" max="15" width="12.42578125" style="1" bestFit="1" customWidth="1"/>
    <col min="16" max="16" width="13.28515625" style="1" bestFit="1" customWidth="1"/>
    <col min="17" max="17" width="12.42578125" style="1" bestFit="1" customWidth="1"/>
    <col min="18" max="18" width="13.28515625" style="1" bestFit="1" customWidth="1"/>
    <col min="19" max="19" width="31.5703125" style="1" bestFit="1" customWidth="1"/>
    <col min="20" max="16384" width="9.140625" style="8"/>
  </cols>
  <sheetData>
    <row r="1" spans="1:19">
      <c r="A1" s="1" t="s">
        <v>108</v>
      </c>
      <c r="B1" s="1" t="str">
        <f>Info!C2</f>
        <v>ს.ს "პროკრედიტ ბანკი"</v>
      </c>
    </row>
    <row r="2" spans="1:19">
      <c r="A2" s="1" t="s">
        <v>109</v>
      </c>
      <c r="B2" s="326">
        <f>'1. key ratios'!B2</f>
        <v>45382</v>
      </c>
    </row>
    <row r="4" spans="1:19" ht="26.25" thickBot="1">
      <c r="A4" s="31" t="s">
        <v>196</v>
      </c>
      <c r="B4" s="188" t="s">
        <v>215</v>
      </c>
    </row>
    <row r="5" spans="1:19">
      <c r="A5" s="75"/>
      <c r="B5" s="77"/>
      <c r="C5" s="69" t="s">
        <v>0</v>
      </c>
      <c r="D5" s="69" t="s">
        <v>1</v>
      </c>
      <c r="E5" s="69" t="s">
        <v>2</v>
      </c>
      <c r="F5" s="69" t="s">
        <v>3</v>
      </c>
      <c r="G5" s="69" t="s">
        <v>4</v>
      </c>
      <c r="H5" s="69" t="s">
        <v>5</v>
      </c>
      <c r="I5" s="69" t="s">
        <v>145</v>
      </c>
      <c r="J5" s="69" t="s">
        <v>146</v>
      </c>
      <c r="K5" s="69" t="s">
        <v>147</v>
      </c>
      <c r="L5" s="69" t="s">
        <v>148</v>
      </c>
      <c r="M5" s="69" t="s">
        <v>149</v>
      </c>
      <c r="N5" s="69" t="s">
        <v>150</v>
      </c>
      <c r="O5" s="69" t="s">
        <v>202</v>
      </c>
      <c r="P5" s="69" t="s">
        <v>203</v>
      </c>
      <c r="Q5" s="69" t="s">
        <v>204</v>
      </c>
      <c r="R5" s="181" t="s">
        <v>205</v>
      </c>
      <c r="S5" s="70" t="s">
        <v>206</v>
      </c>
    </row>
    <row r="6" spans="1:19" ht="46.5" customHeight="1">
      <c r="A6" s="92"/>
      <c r="B6" s="693" t="s">
        <v>207</v>
      </c>
      <c r="C6" s="691">
        <v>0</v>
      </c>
      <c r="D6" s="692"/>
      <c r="E6" s="691">
        <v>0.2</v>
      </c>
      <c r="F6" s="692"/>
      <c r="G6" s="691">
        <v>0.35</v>
      </c>
      <c r="H6" s="692"/>
      <c r="I6" s="691">
        <v>0.5</v>
      </c>
      <c r="J6" s="692"/>
      <c r="K6" s="691">
        <v>0.75</v>
      </c>
      <c r="L6" s="692"/>
      <c r="M6" s="691">
        <v>1</v>
      </c>
      <c r="N6" s="692"/>
      <c r="O6" s="691">
        <v>1.5</v>
      </c>
      <c r="P6" s="692"/>
      <c r="Q6" s="691">
        <v>2.5</v>
      </c>
      <c r="R6" s="692"/>
      <c r="S6" s="689" t="s">
        <v>156</v>
      </c>
    </row>
    <row r="7" spans="1:19">
      <c r="A7" s="92"/>
      <c r="B7" s="694"/>
      <c r="C7" s="187" t="s">
        <v>200</v>
      </c>
      <c r="D7" s="187" t="s">
        <v>201</v>
      </c>
      <c r="E7" s="187" t="s">
        <v>200</v>
      </c>
      <c r="F7" s="187" t="s">
        <v>201</v>
      </c>
      <c r="G7" s="187" t="s">
        <v>200</v>
      </c>
      <c r="H7" s="187" t="s">
        <v>201</v>
      </c>
      <c r="I7" s="187" t="s">
        <v>200</v>
      </c>
      <c r="J7" s="187" t="s">
        <v>201</v>
      </c>
      <c r="K7" s="187" t="s">
        <v>200</v>
      </c>
      <c r="L7" s="187" t="s">
        <v>201</v>
      </c>
      <c r="M7" s="187" t="s">
        <v>200</v>
      </c>
      <c r="N7" s="187" t="s">
        <v>201</v>
      </c>
      <c r="O7" s="187" t="s">
        <v>200</v>
      </c>
      <c r="P7" s="187" t="s">
        <v>201</v>
      </c>
      <c r="Q7" s="187" t="s">
        <v>200</v>
      </c>
      <c r="R7" s="187" t="s">
        <v>201</v>
      </c>
      <c r="S7" s="690"/>
    </row>
    <row r="8" spans="1:19">
      <c r="A8" s="73">
        <v>1</v>
      </c>
      <c r="B8" s="112" t="s">
        <v>134</v>
      </c>
      <c r="C8" s="594">
        <v>193316679.25999999</v>
      </c>
      <c r="D8" s="594"/>
      <c r="E8" s="594">
        <v>0</v>
      </c>
      <c r="F8" s="595"/>
      <c r="G8" s="594">
        <v>0</v>
      </c>
      <c r="H8" s="594"/>
      <c r="I8" s="594">
        <v>0</v>
      </c>
      <c r="J8" s="594"/>
      <c r="K8" s="594">
        <v>0</v>
      </c>
      <c r="L8" s="594"/>
      <c r="M8" s="594">
        <v>171450481.96012402</v>
      </c>
      <c r="N8" s="594"/>
      <c r="O8" s="594">
        <v>0</v>
      </c>
      <c r="P8" s="594"/>
      <c r="Q8" s="594">
        <v>0</v>
      </c>
      <c r="R8" s="595"/>
      <c r="S8" s="596">
        <f>$C$6*SUM(C8:D8)+$E$6*SUM(E8:F8)+$G$6*SUM(G8:H8)+$I$6*SUM(I8:J8)+$K$6*SUM(K8:L8)+$M$6*SUM(M8:N8)+$O$6*SUM(O8:P8)+$Q$6*SUM(Q8:R8)</f>
        <v>171450481.96012402</v>
      </c>
    </row>
    <row r="9" spans="1:19">
      <c r="A9" s="73">
        <v>2</v>
      </c>
      <c r="B9" s="112" t="s">
        <v>135</v>
      </c>
      <c r="C9" s="594">
        <v>0</v>
      </c>
      <c r="D9" s="594"/>
      <c r="E9" s="594">
        <v>0</v>
      </c>
      <c r="F9" s="594"/>
      <c r="G9" s="594">
        <v>0</v>
      </c>
      <c r="H9" s="594"/>
      <c r="I9" s="594">
        <v>0</v>
      </c>
      <c r="J9" s="594"/>
      <c r="K9" s="594">
        <v>0</v>
      </c>
      <c r="L9" s="594"/>
      <c r="M9" s="594">
        <v>0</v>
      </c>
      <c r="N9" s="594"/>
      <c r="O9" s="594">
        <v>0</v>
      </c>
      <c r="P9" s="594"/>
      <c r="Q9" s="594">
        <v>0</v>
      </c>
      <c r="R9" s="595"/>
      <c r="S9" s="596">
        <f t="shared" ref="S9:S21" si="0">$C$6*SUM(C9:D9)+$E$6*SUM(E9:F9)+$G$6*SUM(G9:H9)+$I$6*SUM(I9:J9)+$K$6*SUM(K9:L9)+$M$6*SUM(M9:N9)+$O$6*SUM(O9:P9)+$Q$6*SUM(Q9:R9)</f>
        <v>0</v>
      </c>
    </row>
    <row r="10" spans="1:19">
      <c r="A10" s="73">
        <v>3</v>
      </c>
      <c r="B10" s="112" t="s">
        <v>136</v>
      </c>
      <c r="C10" s="594">
        <v>0</v>
      </c>
      <c r="D10" s="594"/>
      <c r="E10" s="594">
        <v>0</v>
      </c>
      <c r="F10" s="594"/>
      <c r="G10" s="594">
        <v>0</v>
      </c>
      <c r="H10" s="594"/>
      <c r="I10" s="594">
        <v>0</v>
      </c>
      <c r="J10" s="594"/>
      <c r="K10" s="594">
        <v>0</v>
      </c>
      <c r="L10" s="594"/>
      <c r="M10" s="594">
        <v>0</v>
      </c>
      <c r="N10" s="594"/>
      <c r="O10" s="594">
        <v>0</v>
      </c>
      <c r="P10" s="594"/>
      <c r="Q10" s="594">
        <v>0</v>
      </c>
      <c r="R10" s="595"/>
      <c r="S10" s="596">
        <f t="shared" si="0"/>
        <v>0</v>
      </c>
    </row>
    <row r="11" spans="1:19">
      <c r="A11" s="73">
        <v>4</v>
      </c>
      <c r="B11" s="112" t="s">
        <v>137</v>
      </c>
      <c r="C11" s="594">
        <v>0</v>
      </c>
      <c r="D11" s="594"/>
      <c r="E11" s="594">
        <v>0</v>
      </c>
      <c r="F11" s="594"/>
      <c r="G11" s="594">
        <v>0</v>
      </c>
      <c r="H11" s="594"/>
      <c r="I11" s="594">
        <v>0</v>
      </c>
      <c r="J11" s="594"/>
      <c r="K11" s="594">
        <v>0</v>
      </c>
      <c r="L11" s="594"/>
      <c r="M11" s="594">
        <v>0</v>
      </c>
      <c r="N11" s="594"/>
      <c r="O11" s="594">
        <v>0</v>
      </c>
      <c r="P11" s="594"/>
      <c r="Q11" s="594">
        <v>0</v>
      </c>
      <c r="R11" s="595"/>
      <c r="S11" s="596">
        <f t="shared" si="0"/>
        <v>0</v>
      </c>
    </row>
    <row r="12" spans="1:19">
      <c r="A12" s="73">
        <v>5</v>
      </c>
      <c r="B12" s="112" t="s">
        <v>699</v>
      </c>
      <c r="C12" s="594">
        <v>0</v>
      </c>
      <c r="D12" s="594"/>
      <c r="E12" s="594">
        <v>0</v>
      </c>
      <c r="F12" s="594"/>
      <c r="G12" s="594">
        <v>0</v>
      </c>
      <c r="H12" s="594"/>
      <c r="I12" s="594">
        <v>0</v>
      </c>
      <c r="J12" s="594"/>
      <c r="K12" s="594">
        <v>0</v>
      </c>
      <c r="L12" s="594"/>
      <c r="M12" s="594">
        <v>0</v>
      </c>
      <c r="N12" s="594"/>
      <c r="O12" s="594">
        <v>0</v>
      </c>
      <c r="P12" s="594"/>
      <c r="Q12" s="594">
        <v>0</v>
      </c>
      <c r="R12" s="595"/>
      <c r="S12" s="596">
        <f t="shared" si="0"/>
        <v>0</v>
      </c>
    </row>
    <row r="13" spans="1:19">
      <c r="A13" s="73">
        <v>6</v>
      </c>
      <c r="B13" s="112" t="s">
        <v>138</v>
      </c>
      <c r="C13" s="594">
        <v>0</v>
      </c>
      <c r="D13" s="594"/>
      <c r="E13" s="594">
        <v>148711453.12561798</v>
      </c>
      <c r="F13" s="594"/>
      <c r="G13" s="594">
        <v>0</v>
      </c>
      <c r="H13" s="594"/>
      <c r="I13" s="594">
        <v>8799031.2950079981</v>
      </c>
      <c r="J13" s="594"/>
      <c r="K13" s="594">
        <v>0</v>
      </c>
      <c r="L13" s="594"/>
      <c r="M13" s="594">
        <v>713491.72537499992</v>
      </c>
      <c r="N13" s="594"/>
      <c r="O13" s="594">
        <v>-6.0852900001918897</v>
      </c>
      <c r="P13" s="594"/>
      <c r="Q13" s="594">
        <v>0</v>
      </c>
      <c r="R13" s="595"/>
      <c r="S13" s="596">
        <f t="shared" si="0"/>
        <v>34855288.870067596</v>
      </c>
    </row>
    <row r="14" spans="1:19">
      <c r="A14" s="73">
        <v>7</v>
      </c>
      <c r="B14" s="112" t="s">
        <v>71</v>
      </c>
      <c r="C14" s="594">
        <v>0</v>
      </c>
      <c r="D14" s="594"/>
      <c r="E14" s="594">
        <v>0</v>
      </c>
      <c r="F14" s="594"/>
      <c r="G14" s="594">
        <v>0</v>
      </c>
      <c r="H14" s="594"/>
      <c r="I14" s="594">
        <v>0</v>
      </c>
      <c r="J14" s="594"/>
      <c r="K14" s="594">
        <v>0</v>
      </c>
      <c r="L14" s="594"/>
      <c r="M14" s="594">
        <v>807996739.03839445</v>
      </c>
      <c r="N14" s="594">
        <v>86370477.890323982</v>
      </c>
      <c r="O14" s="594">
        <v>0</v>
      </c>
      <c r="P14" s="594"/>
      <c r="Q14" s="594">
        <v>0</v>
      </c>
      <c r="R14" s="595"/>
      <c r="S14" s="596">
        <f t="shared" si="0"/>
        <v>894367216.92871845</v>
      </c>
    </row>
    <row r="15" spans="1:19">
      <c r="A15" s="73">
        <v>8</v>
      </c>
      <c r="B15" s="112" t="s">
        <v>72</v>
      </c>
      <c r="C15" s="594">
        <v>0</v>
      </c>
      <c r="D15" s="594"/>
      <c r="E15" s="594">
        <v>0</v>
      </c>
      <c r="F15" s="594"/>
      <c r="G15" s="594">
        <v>0</v>
      </c>
      <c r="H15" s="594"/>
      <c r="I15" s="594">
        <v>0</v>
      </c>
      <c r="J15" s="594"/>
      <c r="K15" s="594">
        <v>303835715.52162004</v>
      </c>
      <c r="L15" s="594"/>
      <c r="M15" s="594">
        <v>0</v>
      </c>
      <c r="N15" s="594"/>
      <c r="O15" s="594">
        <v>0</v>
      </c>
      <c r="P15" s="594"/>
      <c r="Q15" s="594">
        <v>0</v>
      </c>
      <c r="R15" s="595"/>
      <c r="S15" s="596">
        <f t="shared" si="0"/>
        <v>227876786.64121503</v>
      </c>
    </row>
    <row r="16" spans="1:19">
      <c r="A16" s="73">
        <v>9</v>
      </c>
      <c r="B16" s="112" t="s">
        <v>700</v>
      </c>
      <c r="C16" s="594">
        <v>0</v>
      </c>
      <c r="D16" s="594"/>
      <c r="E16" s="594">
        <v>0</v>
      </c>
      <c r="F16" s="594"/>
      <c r="G16" s="594">
        <v>82581652.245179996</v>
      </c>
      <c r="H16" s="594"/>
      <c r="I16" s="594">
        <v>0</v>
      </c>
      <c r="J16" s="594"/>
      <c r="K16" s="594">
        <v>0</v>
      </c>
      <c r="L16" s="594"/>
      <c r="M16" s="594">
        <v>0</v>
      </c>
      <c r="N16" s="594"/>
      <c r="O16" s="594">
        <v>0</v>
      </c>
      <c r="P16" s="594"/>
      <c r="Q16" s="594">
        <v>0</v>
      </c>
      <c r="R16" s="595"/>
      <c r="S16" s="596">
        <f t="shared" si="0"/>
        <v>28903578.285812996</v>
      </c>
    </row>
    <row r="17" spans="1:19">
      <c r="A17" s="73">
        <v>10</v>
      </c>
      <c r="B17" s="112" t="s">
        <v>67</v>
      </c>
      <c r="C17" s="594">
        <v>0</v>
      </c>
      <c r="D17" s="594"/>
      <c r="E17" s="594">
        <v>0</v>
      </c>
      <c r="F17" s="594"/>
      <c r="G17" s="594">
        <v>0</v>
      </c>
      <c r="H17" s="594"/>
      <c r="I17" s="594">
        <v>805347.77390000003</v>
      </c>
      <c r="J17" s="594"/>
      <c r="K17" s="594">
        <v>0</v>
      </c>
      <c r="L17" s="594"/>
      <c r="M17" s="594">
        <v>7704917.0981999999</v>
      </c>
      <c r="N17" s="594"/>
      <c r="O17" s="594">
        <v>1696525.2507</v>
      </c>
      <c r="P17" s="594"/>
      <c r="Q17" s="594">
        <v>0</v>
      </c>
      <c r="R17" s="595"/>
      <c r="S17" s="596">
        <f t="shared" si="0"/>
        <v>10652378.861200001</v>
      </c>
    </row>
    <row r="18" spans="1:19">
      <c r="A18" s="73">
        <v>11</v>
      </c>
      <c r="B18" s="112" t="s">
        <v>68</v>
      </c>
      <c r="C18" s="594">
        <v>0</v>
      </c>
      <c r="D18" s="594"/>
      <c r="E18" s="594">
        <v>0</v>
      </c>
      <c r="F18" s="594"/>
      <c r="G18" s="594">
        <v>0</v>
      </c>
      <c r="H18" s="594"/>
      <c r="I18" s="594">
        <v>0</v>
      </c>
      <c r="J18" s="594"/>
      <c r="K18" s="594">
        <v>0</v>
      </c>
      <c r="L18" s="594"/>
      <c r="M18" s="594">
        <v>0</v>
      </c>
      <c r="N18" s="594"/>
      <c r="O18" s="594">
        <v>0</v>
      </c>
      <c r="P18" s="594"/>
      <c r="Q18" s="594">
        <v>4238070.51</v>
      </c>
      <c r="R18" s="595"/>
      <c r="S18" s="596">
        <f t="shared" si="0"/>
        <v>10595176.274999999</v>
      </c>
    </row>
    <row r="19" spans="1:19">
      <c r="A19" s="73">
        <v>12</v>
      </c>
      <c r="B19" s="112" t="s">
        <v>69</v>
      </c>
      <c r="C19" s="594">
        <v>0</v>
      </c>
      <c r="D19" s="594"/>
      <c r="E19" s="594">
        <v>0</v>
      </c>
      <c r="F19" s="594"/>
      <c r="G19" s="594">
        <v>0</v>
      </c>
      <c r="H19" s="594"/>
      <c r="I19" s="594">
        <v>0</v>
      </c>
      <c r="J19" s="594"/>
      <c r="K19" s="594">
        <v>0</v>
      </c>
      <c r="L19" s="594"/>
      <c r="M19" s="594">
        <v>0</v>
      </c>
      <c r="N19" s="594"/>
      <c r="O19" s="594">
        <v>0</v>
      </c>
      <c r="P19" s="594"/>
      <c r="Q19" s="594">
        <v>0</v>
      </c>
      <c r="R19" s="595"/>
      <c r="S19" s="596">
        <f t="shared" si="0"/>
        <v>0</v>
      </c>
    </row>
    <row r="20" spans="1:19">
      <c r="A20" s="73">
        <v>13</v>
      </c>
      <c r="B20" s="112" t="s">
        <v>70</v>
      </c>
      <c r="C20" s="594">
        <v>0</v>
      </c>
      <c r="D20" s="594"/>
      <c r="E20" s="594">
        <v>0</v>
      </c>
      <c r="F20" s="594"/>
      <c r="G20" s="594">
        <v>0</v>
      </c>
      <c r="H20" s="594"/>
      <c r="I20" s="594">
        <v>0</v>
      </c>
      <c r="J20" s="594"/>
      <c r="K20" s="594">
        <v>0</v>
      </c>
      <c r="L20" s="594"/>
      <c r="M20" s="594">
        <v>0</v>
      </c>
      <c r="N20" s="594"/>
      <c r="O20" s="594">
        <v>0</v>
      </c>
      <c r="P20" s="594"/>
      <c r="Q20" s="594">
        <v>0</v>
      </c>
      <c r="R20" s="595"/>
      <c r="S20" s="596">
        <f t="shared" si="0"/>
        <v>0</v>
      </c>
    </row>
    <row r="21" spans="1:19">
      <c r="A21" s="73">
        <v>14</v>
      </c>
      <c r="B21" s="112" t="s">
        <v>154</v>
      </c>
      <c r="C21" s="594">
        <v>45549485.520000003</v>
      </c>
      <c r="D21" s="594"/>
      <c r="E21" s="594">
        <v>0</v>
      </c>
      <c r="F21" s="594"/>
      <c r="G21" s="594">
        <v>0</v>
      </c>
      <c r="H21" s="594"/>
      <c r="I21" s="594">
        <v>0</v>
      </c>
      <c r="J21" s="594"/>
      <c r="K21" s="594">
        <v>0</v>
      </c>
      <c r="L21" s="594"/>
      <c r="M21" s="594">
        <v>51391696.469426908</v>
      </c>
      <c r="N21" s="594"/>
      <c r="O21" s="594">
        <v>0</v>
      </c>
      <c r="P21" s="594"/>
      <c r="Q21" s="594">
        <v>0</v>
      </c>
      <c r="R21" s="595"/>
      <c r="S21" s="596">
        <f t="shared" si="0"/>
        <v>51391696.469426908</v>
      </c>
    </row>
    <row r="22" spans="1:19" ht="13.5" thickBot="1">
      <c r="A22" s="56"/>
      <c r="B22" s="96" t="s">
        <v>66</v>
      </c>
      <c r="C22" s="166">
        <f>SUM(C8:C21)</f>
        <v>238866164.78</v>
      </c>
      <c r="D22" s="166">
        <f t="shared" ref="D22:S22" si="1">SUM(D8:D21)</f>
        <v>0</v>
      </c>
      <c r="E22" s="166">
        <f t="shared" si="1"/>
        <v>148711453.12561798</v>
      </c>
      <c r="F22" s="166">
        <f t="shared" si="1"/>
        <v>0</v>
      </c>
      <c r="G22" s="166">
        <f t="shared" si="1"/>
        <v>82581652.245179996</v>
      </c>
      <c r="H22" s="166">
        <f t="shared" si="1"/>
        <v>0</v>
      </c>
      <c r="I22" s="166">
        <f t="shared" si="1"/>
        <v>9604379.0689079985</v>
      </c>
      <c r="J22" s="166">
        <f t="shared" si="1"/>
        <v>0</v>
      </c>
      <c r="K22" s="166">
        <f t="shared" si="1"/>
        <v>303835715.52162004</v>
      </c>
      <c r="L22" s="166">
        <f t="shared" si="1"/>
        <v>0</v>
      </c>
      <c r="M22" s="166">
        <f t="shared" si="1"/>
        <v>1039257326.2915202</v>
      </c>
      <c r="N22" s="166">
        <f t="shared" si="1"/>
        <v>86370477.890323982</v>
      </c>
      <c r="O22" s="166">
        <f t="shared" si="1"/>
        <v>1696519.1654099999</v>
      </c>
      <c r="P22" s="166">
        <f t="shared" si="1"/>
        <v>0</v>
      </c>
      <c r="Q22" s="166">
        <f t="shared" si="1"/>
        <v>4238070.51</v>
      </c>
      <c r="R22" s="166">
        <f t="shared" si="1"/>
        <v>0</v>
      </c>
      <c r="S22" s="597">
        <f t="shared" si="1"/>
        <v>1430092604.2915654</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V28"/>
  <sheetViews>
    <sheetView workbookViewId="0">
      <pane xSplit="2" ySplit="6" topLeftCell="Q7" activePane="bottomRight" state="frozen"/>
      <selection pane="topRight" activeCell="C1" sqref="C1"/>
      <selection pane="bottomLeft" activeCell="A6" sqref="A6"/>
      <selection pane="bottomRight" activeCell="C7" sqref="C7:U20"/>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7109375" style="1" customWidth="1"/>
    <col min="10" max="10" width="21.5703125" style="1" customWidth="1"/>
    <col min="11" max="11" width="15.7109375" style="1" customWidth="1"/>
    <col min="12" max="12" width="13.28515625" style="1" customWidth="1"/>
    <col min="13" max="13" width="20.85546875" style="1" customWidth="1"/>
    <col min="14" max="14" width="19.28515625" style="1" customWidth="1"/>
    <col min="15" max="15" width="18.42578125" style="1" customWidth="1"/>
    <col min="16" max="16" width="19" style="1" customWidth="1"/>
    <col min="17" max="17" width="20.28515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8"/>
  </cols>
  <sheetData>
    <row r="1" spans="1:22">
      <c r="A1" s="1" t="s">
        <v>108</v>
      </c>
      <c r="B1" s="1" t="str">
        <f>Info!C2</f>
        <v>ს.ს "პროკრედიტ ბანკი"</v>
      </c>
    </row>
    <row r="2" spans="1:22">
      <c r="A2" s="1" t="s">
        <v>109</v>
      </c>
      <c r="B2" s="326">
        <f>'1. key ratios'!B2</f>
        <v>45382</v>
      </c>
    </row>
    <row r="4" spans="1:22" ht="28.5" thickBot="1">
      <c r="A4" s="1" t="s">
        <v>197</v>
      </c>
      <c r="B4" s="188" t="s">
        <v>216</v>
      </c>
      <c r="V4" s="137" t="s">
        <v>87</v>
      </c>
    </row>
    <row r="5" spans="1:22">
      <c r="A5" s="54"/>
      <c r="B5" s="55"/>
      <c r="C5" s="695" t="s">
        <v>116</v>
      </c>
      <c r="D5" s="696"/>
      <c r="E5" s="696"/>
      <c r="F5" s="696"/>
      <c r="G5" s="696"/>
      <c r="H5" s="696"/>
      <c r="I5" s="696"/>
      <c r="J5" s="696"/>
      <c r="K5" s="696"/>
      <c r="L5" s="697"/>
      <c r="M5" s="695" t="s">
        <v>117</v>
      </c>
      <c r="N5" s="696"/>
      <c r="O5" s="696"/>
      <c r="P5" s="696"/>
      <c r="Q5" s="696"/>
      <c r="R5" s="696"/>
      <c r="S5" s="697"/>
      <c r="T5" s="700" t="s">
        <v>214</v>
      </c>
      <c r="U5" s="700" t="s">
        <v>213</v>
      </c>
      <c r="V5" s="698" t="s">
        <v>118</v>
      </c>
    </row>
    <row r="6" spans="1:22" s="31" customFormat="1" ht="127.5">
      <c r="A6" s="71"/>
      <c r="B6" s="114"/>
      <c r="C6" s="52" t="s">
        <v>119</v>
      </c>
      <c r="D6" s="51" t="s">
        <v>120</v>
      </c>
      <c r="E6" s="49" t="s">
        <v>121</v>
      </c>
      <c r="F6" s="49" t="s">
        <v>208</v>
      </c>
      <c r="G6" s="51" t="s">
        <v>122</v>
      </c>
      <c r="H6" s="51" t="s">
        <v>123</v>
      </c>
      <c r="I6" s="51" t="s">
        <v>124</v>
      </c>
      <c r="J6" s="51" t="s">
        <v>153</v>
      </c>
      <c r="K6" s="51" t="s">
        <v>125</v>
      </c>
      <c r="L6" s="53" t="s">
        <v>126</v>
      </c>
      <c r="M6" s="52" t="s">
        <v>127</v>
      </c>
      <c r="N6" s="51" t="s">
        <v>128</v>
      </c>
      <c r="O6" s="51" t="s">
        <v>129</v>
      </c>
      <c r="P6" s="51" t="s">
        <v>130</v>
      </c>
      <c r="Q6" s="51" t="s">
        <v>131</v>
      </c>
      <c r="R6" s="51" t="s">
        <v>132</v>
      </c>
      <c r="S6" s="53" t="s">
        <v>133</v>
      </c>
      <c r="T6" s="701"/>
      <c r="U6" s="701"/>
      <c r="V6" s="699"/>
    </row>
    <row r="7" spans="1:22">
      <c r="A7" s="95">
        <v>1</v>
      </c>
      <c r="B7" s="112" t="s">
        <v>134</v>
      </c>
      <c r="C7" s="167"/>
      <c r="D7" s="165"/>
      <c r="E7" s="165"/>
      <c r="F7" s="165"/>
      <c r="G7" s="165"/>
      <c r="H7" s="165"/>
      <c r="I7" s="165"/>
      <c r="J7" s="165"/>
      <c r="K7" s="165"/>
      <c r="L7" s="168"/>
      <c r="M7" s="167"/>
      <c r="N7" s="165"/>
      <c r="O7" s="165">
        <v>171450481.96012402</v>
      </c>
      <c r="P7" s="165"/>
      <c r="Q7" s="165"/>
      <c r="R7" s="165"/>
      <c r="S7" s="168"/>
      <c r="T7" s="185">
        <v>171450481.96012402</v>
      </c>
      <c r="U7" s="184"/>
      <c r="V7" s="169">
        <f>SUM(C7:S7)</f>
        <v>171450481.96012402</v>
      </c>
    </row>
    <row r="8" spans="1:22">
      <c r="A8" s="95">
        <v>2</v>
      </c>
      <c r="B8" s="112" t="s">
        <v>135</v>
      </c>
      <c r="C8" s="167"/>
      <c r="D8" s="165">
        <v>0</v>
      </c>
      <c r="E8" s="165"/>
      <c r="F8" s="165"/>
      <c r="G8" s="165"/>
      <c r="H8" s="165"/>
      <c r="I8" s="165"/>
      <c r="J8" s="165"/>
      <c r="K8" s="165"/>
      <c r="L8" s="168"/>
      <c r="M8" s="167"/>
      <c r="N8" s="165"/>
      <c r="O8" s="165">
        <v>0</v>
      </c>
      <c r="P8" s="165"/>
      <c r="Q8" s="165"/>
      <c r="R8" s="165"/>
      <c r="S8" s="168"/>
      <c r="T8" s="184">
        <v>0</v>
      </c>
      <c r="U8" s="184"/>
      <c r="V8" s="169">
        <f t="shared" ref="V8:V20" si="0">SUM(C8:S8)</f>
        <v>0</v>
      </c>
    </row>
    <row r="9" spans="1:22">
      <c r="A9" s="95">
        <v>3</v>
      </c>
      <c r="B9" s="112" t="s">
        <v>136</v>
      </c>
      <c r="C9" s="167"/>
      <c r="D9" s="165">
        <v>0</v>
      </c>
      <c r="E9" s="165"/>
      <c r="F9" s="165"/>
      <c r="G9" s="165"/>
      <c r="H9" s="165"/>
      <c r="I9" s="165"/>
      <c r="J9" s="165"/>
      <c r="K9" s="165"/>
      <c r="L9" s="168"/>
      <c r="M9" s="167"/>
      <c r="N9" s="165"/>
      <c r="O9" s="165">
        <v>0</v>
      </c>
      <c r="P9" s="165"/>
      <c r="Q9" s="165"/>
      <c r="R9" s="165"/>
      <c r="S9" s="168"/>
      <c r="T9" s="184">
        <v>0</v>
      </c>
      <c r="U9" s="184"/>
      <c r="V9" s="169">
        <f>SUM(C9:S9)</f>
        <v>0</v>
      </c>
    </row>
    <row r="10" spans="1:22">
      <c r="A10" s="95">
        <v>4</v>
      </c>
      <c r="B10" s="112" t="s">
        <v>137</v>
      </c>
      <c r="C10" s="167"/>
      <c r="D10" s="165">
        <v>0</v>
      </c>
      <c r="E10" s="165"/>
      <c r="F10" s="165"/>
      <c r="G10" s="165"/>
      <c r="H10" s="165"/>
      <c r="I10" s="165"/>
      <c r="J10" s="165"/>
      <c r="K10" s="165"/>
      <c r="L10" s="168"/>
      <c r="M10" s="167"/>
      <c r="N10" s="165"/>
      <c r="O10" s="165">
        <v>0</v>
      </c>
      <c r="P10" s="165"/>
      <c r="Q10" s="165"/>
      <c r="R10" s="165"/>
      <c r="S10" s="168"/>
      <c r="T10" s="184">
        <v>0</v>
      </c>
      <c r="U10" s="184"/>
      <c r="V10" s="169">
        <f t="shared" si="0"/>
        <v>0</v>
      </c>
    </row>
    <row r="11" spans="1:22">
      <c r="A11" s="95">
        <v>5</v>
      </c>
      <c r="B11" s="112" t="s">
        <v>699</v>
      </c>
      <c r="C11" s="167"/>
      <c r="D11" s="165">
        <v>0</v>
      </c>
      <c r="E11" s="165"/>
      <c r="F11" s="165"/>
      <c r="G11" s="165"/>
      <c r="H11" s="165"/>
      <c r="I11" s="165"/>
      <c r="J11" s="165"/>
      <c r="K11" s="165"/>
      <c r="L11" s="168"/>
      <c r="M11" s="167"/>
      <c r="N11" s="165"/>
      <c r="O11" s="165">
        <v>0</v>
      </c>
      <c r="P11" s="165"/>
      <c r="Q11" s="165"/>
      <c r="R11" s="165"/>
      <c r="S11" s="168"/>
      <c r="T11" s="184">
        <v>0</v>
      </c>
      <c r="U11" s="184"/>
      <c r="V11" s="169">
        <f t="shared" si="0"/>
        <v>0</v>
      </c>
    </row>
    <row r="12" spans="1:22">
      <c r="A12" s="95">
        <v>6</v>
      </c>
      <c r="B12" s="112" t="s">
        <v>138</v>
      </c>
      <c r="C12" s="167"/>
      <c r="D12" s="165">
        <v>0</v>
      </c>
      <c r="E12" s="165"/>
      <c r="F12" s="165"/>
      <c r="G12" s="165"/>
      <c r="H12" s="165"/>
      <c r="I12" s="165"/>
      <c r="J12" s="165"/>
      <c r="K12" s="165"/>
      <c r="L12" s="168"/>
      <c r="M12" s="167"/>
      <c r="N12" s="165"/>
      <c r="O12" s="165">
        <v>0</v>
      </c>
      <c r="P12" s="165"/>
      <c r="Q12" s="165"/>
      <c r="R12" s="165"/>
      <c r="S12" s="168"/>
      <c r="T12" s="184">
        <v>0</v>
      </c>
      <c r="U12" s="184"/>
      <c r="V12" s="169">
        <f t="shared" si="0"/>
        <v>0</v>
      </c>
    </row>
    <row r="13" spans="1:22">
      <c r="A13" s="95">
        <v>7</v>
      </c>
      <c r="B13" s="112" t="s">
        <v>71</v>
      </c>
      <c r="C13" s="167"/>
      <c r="D13" s="165">
        <v>2707763.2562000002</v>
      </c>
      <c r="E13" s="165"/>
      <c r="F13" s="165"/>
      <c r="G13" s="165"/>
      <c r="H13" s="165"/>
      <c r="I13" s="165"/>
      <c r="J13" s="165"/>
      <c r="K13" s="165"/>
      <c r="L13" s="168"/>
      <c r="M13" s="167"/>
      <c r="N13" s="165"/>
      <c r="O13" s="165">
        <v>48646821.124799997</v>
      </c>
      <c r="P13" s="165"/>
      <c r="Q13" s="165"/>
      <c r="R13" s="165"/>
      <c r="S13" s="168"/>
      <c r="T13" s="184">
        <v>49114703.124799997</v>
      </c>
      <c r="U13" s="184">
        <v>2239881.2562000002</v>
      </c>
      <c r="V13" s="169">
        <f t="shared" si="0"/>
        <v>51354584.380999997</v>
      </c>
    </row>
    <row r="14" spans="1:22">
      <c r="A14" s="95">
        <v>8</v>
      </c>
      <c r="B14" s="112" t="s">
        <v>72</v>
      </c>
      <c r="C14" s="167"/>
      <c r="D14" s="165">
        <v>906475.10549999995</v>
      </c>
      <c r="E14" s="165"/>
      <c r="F14" s="165"/>
      <c r="G14" s="165"/>
      <c r="H14" s="165"/>
      <c r="I14" s="165"/>
      <c r="J14" s="165"/>
      <c r="K14" s="165"/>
      <c r="L14" s="168"/>
      <c r="M14" s="167"/>
      <c r="N14" s="165"/>
      <c r="O14" s="165">
        <v>3960092.6433999999</v>
      </c>
      <c r="P14" s="165"/>
      <c r="Q14" s="165"/>
      <c r="R14" s="165"/>
      <c r="S14" s="168"/>
      <c r="T14" s="184">
        <v>4866567.7489</v>
      </c>
      <c r="U14" s="184"/>
      <c r="V14" s="169">
        <f t="shared" si="0"/>
        <v>4866567.7489</v>
      </c>
    </row>
    <row r="15" spans="1:22">
      <c r="A15" s="95">
        <v>9</v>
      </c>
      <c r="B15" s="112" t="s">
        <v>700</v>
      </c>
      <c r="C15" s="167"/>
      <c r="D15" s="165">
        <v>0</v>
      </c>
      <c r="E15" s="165"/>
      <c r="F15" s="165"/>
      <c r="G15" s="165"/>
      <c r="H15" s="165"/>
      <c r="I15" s="165"/>
      <c r="J15" s="165"/>
      <c r="K15" s="165"/>
      <c r="L15" s="168"/>
      <c r="M15" s="167"/>
      <c r="N15" s="165"/>
      <c r="O15" s="165">
        <v>0</v>
      </c>
      <c r="P15" s="165"/>
      <c r="Q15" s="165"/>
      <c r="R15" s="165"/>
      <c r="S15" s="168"/>
      <c r="T15" s="184">
        <v>0</v>
      </c>
      <c r="U15" s="184"/>
      <c r="V15" s="169">
        <f t="shared" si="0"/>
        <v>0</v>
      </c>
    </row>
    <row r="16" spans="1:22">
      <c r="A16" s="95">
        <v>10</v>
      </c>
      <c r="B16" s="112" t="s">
        <v>67</v>
      </c>
      <c r="C16" s="167"/>
      <c r="D16" s="165">
        <v>0</v>
      </c>
      <c r="E16" s="165"/>
      <c r="F16" s="165"/>
      <c r="G16" s="165"/>
      <c r="H16" s="165"/>
      <c r="I16" s="165"/>
      <c r="J16" s="165"/>
      <c r="K16" s="165"/>
      <c r="L16" s="168"/>
      <c r="M16" s="167"/>
      <c r="N16" s="165"/>
      <c r="O16" s="165">
        <v>0</v>
      </c>
      <c r="P16" s="165"/>
      <c r="Q16" s="165"/>
      <c r="R16" s="165"/>
      <c r="S16" s="168"/>
      <c r="T16" s="184">
        <v>0</v>
      </c>
      <c r="U16" s="184"/>
      <c r="V16" s="169">
        <f t="shared" si="0"/>
        <v>0</v>
      </c>
    </row>
    <row r="17" spans="1:22">
      <c r="A17" s="95">
        <v>11</v>
      </c>
      <c r="B17" s="112" t="s">
        <v>68</v>
      </c>
      <c r="C17" s="167"/>
      <c r="D17" s="165">
        <v>0</v>
      </c>
      <c r="E17" s="165"/>
      <c r="F17" s="165"/>
      <c r="G17" s="165"/>
      <c r="H17" s="165"/>
      <c r="I17" s="165"/>
      <c r="J17" s="165"/>
      <c r="K17" s="165"/>
      <c r="L17" s="168"/>
      <c r="M17" s="167"/>
      <c r="N17" s="165"/>
      <c r="O17" s="165">
        <v>0</v>
      </c>
      <c r="P17" s="165"/>
      <c r="Q17" s="165"/>
      <c r="R17" s="165"/>
      <c r="S17" s="168"/>
      <c r="T17" s="184">
        <v>0</v>
      </c>
      <c r="U17" s="184"/>
      <c r="V17" s="169">
        <f t="shared" si="0"/>
        <v>0</v>
      </c>
    </row>
    <row r="18" spans="1:22">
      <c r="A18" s="95">
        <v>12</v>
      </c>
      <c r="B18" s="112" t="s">
        <v>69</v>
      </c>
      <c r="C18" s="167"/>
      <c r="D18" s="165">
        <v>0</v>
      </c>
      <c r="E18" s="165"/>
      <c r="F18" s="165"/>
      <c r="G18" s="165"/>
      <c r="H18" s="165"/>
      <c r="I18" s="165"/>
      <c r="J18" s="165"/>
      <c r="K18" s="165"/>
      <c r="L18" s="168"/>
      <c r="M18" s="167"/>
      <c r="N18" s="165"/>
      <c r="O18" s="165">
        <v>0</v>
      </c>
      <c r="P18" s="165"/>
      <c r="Q18" s="165"/>
      <c r="R18" s="165"/>
      <c r="S18" s="168"/>
      <c r="T18" s="184">
        <v>0</v>
      </c>
      <c r="U18" s="184"/>
      <c r="V18" s="169">
        <f t="shared" si="0"/>
        <v>0</v>
      </c>
    </row>
    <row r="19" spans="1:22">
      <c r="A19" s="95">
        <v>13</v>
      </c>
      <c r="B19" s="112" t="s">
        <v>70</v>
      </c>
      <c r="C19" s="167"/>
      <c r="D19" s="165">
        <v>0</v>
      </c>
      <c r="E19" s="165"/>
      <c r="F19" s="165"/>
      <c r="G19" s="165"/>
      <c r="H19" s="165"/>
      <c r="I19" s="165"/>
      <c r="J19" s="165"/>
      <c r="K19" s="165"/>
      <c r="L19" s="168"/>
      <c r="M19" s="167"/>
      <c r="N19" s="165"/>
      <c r="O19" s="165">
        <v>0</v>
      </c>
      <c r="P19" s="165"/>
      <c r="Q19" s="165"/>
      <c r="R19" s="165"/>
      <c r="S19" s="168"/>
      <c r="T19" s="184">
        <v>0</v>
      </c>
      <c r="U19" s="184"/>
      <c r="V19" s="169">
        <f t="shared" si="0"/>
        <v>0</v>
      </c>
    </row>
    <row r="20" spans="1:22">
      <c r="A20" s="95">
        <v>14</v>
      </c>
      <c r="B20" s="112" t="s">
        <v>154</v>
      </c>
      <c r="C20" s="167"/>
      <c r="D20" s="165">
        <v>0</v>
      </c>
      <c r="E20" s="165"/>
      <c r="F20" s="165"/>
      <c r="G20" s="165"/>
      <c r="H20" s="165"/>
      <c r="I20" s="165"/>
      <c r="J20" s="165"/>
      <c r="K20" s="165"/>
      <c r="L20" s="168"/>
      <c r="M20" s="167"/>
      <c r="N20" s="165"/>
      <c r="O20" s="165">
        <v>0</v>
      </c>
      <c r="P20" s="165"/>
      <c r="Q20" s="165"/>
      <c r="R20" s="165"/>
      <c r="S20" s="168"/>
      <c r="T20" s="184">
        <v>0</v>
      </c>
      <c r="U20" s="184"/>
      <c r="V20" s="169">
        <f t="shared" si="0"/>
        <v>0</v>
      </c>
    </row>
    <row r="21" spans="1:22" ht="13.5" thickBot="1">
      <c r="A21" s="56"/>
      <c r="B21" s="57" t="s">
        <v>66</v>
      </c>
      <c r="C21" s="170">
        <f>SUM(C7:C20)</f>
        <v>0</v>
      </c>
      <c r="D21" s="166">
        <f t="shared" ref="D21:V21" si="1">SUM(D7:D20)</f>
        <v>3614238.3617000002</v>
      </c>
      <c r="E21" s="166">
        <f t="shared" si="1"/>
        <v>0</v>
      </c>
      <c r="F21" s="166">
        <f t="shared" si="1"/>
        <v>0</v>
      </c>
      <c r="G21" s="166">
        <f t="shared" si="1"/>
        <v>0</v>
      </c>
      <c r="H21" s="166">
        <f t="shared" si="1"/>
        <v>0</v>
      </c>
      <c r="I21" s="166">
        <f t="shared" si="1"/>
        <v>0</v>
      </c>
      <c r="J21" s="166">
        <f t="shared" si="1"/>
        <v>0</v>
      </c>
      <c r="K21" s="166">
        <f t="shared" si="1"/>
        <v>0</v>
      </c>
      <c r="L21" s="171">
        <f t="shared" si="1"/>
        <v>0</v>
      </c>
      <c r="M21" s="170">
        <f t="shared" si="1"/>
        <v>0</v>
      </c>
      <c r="N21" s="166">
        <f t="shared" si="1"/>
        <v>0</v>
      </c>
      <c r="O21" s="166">
        <f t="shared" si="1"/>
        <v>224057395.72832403</v>
      </c>
      <c r="P21" s="166">
        <f t="shared" si="1"/>
        <v>0</v>
      </c>
      <c r="Q21" s="166">
        <f t="shared" si="1"/>
        <v>0</v>
      </c>
      <c r="R21" s="166">
        <f t="shared" si="1"/>
        <v>0</v>
      </c>
      <c r="S21" s="171">
        <f t="shared" si="1"/>
        <v>0</v>
      </c>
      <c r="T21" s="171">
        <f>SUM(T7:T20)</f>
        <v>225431752.83382401</v>
      </c>
      <c r="U21" s="171">
        <f t="shared" si="1"/>
        <v>2239881.2562000002</v>
      </c>
      <c r="V21" s="172">
        <f t="shared" si="1"/>
        <v>227671634.09002399</v>
      </c>
    </row>
    <row r="24" spans="1:22">
      <c r="C24" s="34"/>
      <c r="D24" s="34"/>
      <c r="E24" s="34"/>
    </row>
    <row r="25" spans="1:22">
      <c r="A25" s="30"/>
      <c r="B25" s="30"/>
      <c r="D25" s="34"/>
      <c r="E25" s="34"/>
    </row>
    <row r="26" spans="1:22">
      <c r="A26" s="30"/>
      <c r="B26" s="50"/>
      <c r="D26" s="34"/>
      <c r="E26" s="34"/>
    </row>
    <row r="27" spans="1:22">
      <c r="A27" s="30"/>
      <c r="B27" s="30"/>
      <c r="D27" s="34"/>
      <c r="E27" s="34"/>
    </row>
    <row r="28" spans="1:22">
      <c r="A28" s="30"/>
      <c r="B28" s="50"/>
      <c r="D28" s="34"/>
      <c r="E28" s="34"/>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E25" sqref="E25"/>
    </sheetView>
  </sheetViews>
  <sheetFormatPr defaultColWidth="9.140625" defaultRowHeight="12.75"/>
  <cols>
    <col min="1" max="1" width="10.5703125" style="1" bestFit="1" customWidth="1"/>
    <col min="2" max="2" width="101.85546875" style="1" customWidth="1"/>
    <col min="3" max="3" width="13.7109375" style="1" customWidth="1"/>
    <col min="4" max="4" width="14.85546875" style="1" bestFit="1" customWidth="1"/>
    <col min="5" max="5" width="17.7109375" style="1" customWidth="1"/>
    <col min="6" max="6" width="15.85546875" style="1" customWidth="1"/>
    <col min="7" max="7" width="17.42578125" style="1" customWidth="1"/>
    <col min="8" max="8" width="15.28515625" style="1" customWidth="1"/>
    <col min="9" max="16384" width="9.140625" style="8"/>
  </cols>
  <sheetData>
    <row r="1" spans="1:9">
      <c r="A1" s="1" t="s">
        <v>108</v>
      </c>
      <c r="B1" s="1" t="str">
        <f>Info!C2</f>
        <v>ს.ს "პროკრედიტ ბანკი"</v>
      </c>
    </row>
    <row r="2" spans="1:9">
      <c r="A2" s="1" t="s">
        <v>109</v>
      </c>
      <c r="B2" s="326">
        <f>'1. key ratios'!B2</f>
        <v>45382</v>
      </c>
    </row>
    <row r="4" spans="1:9" ht="13.5" thickBot="1">
      <c r="A4" s="1" t="s">
        <v>198</v>
      </c>
      <c r="B4" s="23" t="s">
        <v>217</v>
      </c>
    </row>
    <row r="5" spans="1:9">
      <c r="A5" s="54"/>
      <c r="B5" s="93"/>
      <c r="C5" s="97" t="s">
        <v>0</v>
      </c>
      <c r="D5" s="97" t="s">
        <v>1</v>
      </c>
      <c r="E5" s="97" t="s">
        <v>2</v>
      </c>
      <c r="F5" s="97" t="s">
        <v>3</v>
      </c>
      <c r="G5" s="183" t="s">
        <v>4</v>
      </c>
      <c r="H5" s="98" t="s">
        <v>5</v>
      </c>
      <c r="I5" s="18"/>
    </row>
    <row r="6" spans="1:9" ht="15" customHeight="1">
      <c r="A6" s="92"/>
      <c r="B6" s="16"/>
      <c r="C6" s="693" t="s">
        <v>209</v>
      </c>
      <c r="D6" s="704" t="s">
        <v>219</v>
      </c>
      <c r="E6" s="705"/>
      <c r="F6" s="693" t="s">
        <v>220</v>
      </c>
      <c r="G6" s="693" t="s">
        <v>221</v>
      </c>
      <c r="H6" s="702" t="s">
        <v>211</v>
      </c>
      <c r="I6" s="18"/>
    </row>
    <row r="7" spans="1:9" ht="63.75">
      <c r="A7" s="92"/>
      <c r="B7" s="16"/>
      <c r="C7" s="694"/>
      <c r="D7" s="186" t="s">
        <v>212</v>
      </c>
      <c r="E7" s="186" t="s">
        <v>210</v>
      </c>
      <c r="F7" s="694"/>
      <c r="G7" s="694"/>
      <c r="H7" s="703"/>
      <c r="I7" s="18"/>
    </row>
    <row r="8" spans="1:9">
      <c r="A8" s="46">
        <v>1</v>
      </c>
      <c r="B8" s="112" t="s">
        <v>134</v>
      </c>
      <c r="C8" s="165">
        <v>364767161.22012401</v>
      </c>
      <c r="D8" s="165"/>
      <c r="E8" s="165"/>
      <c r="F8" s="165">
        <v>171450481.96012402</v>
      </c>
      <c r="G8" s="182">
        <v>0</v>
      </c>
      <c r="H8" s="189">
        <f>G8/(C8+E8)</f>
        <v>0</v>
      </c>
    </row>
    <row r="9" spans="1:9" ht="15" customHeight="1">
      <c r="A9" s="46">
        <v>2</v>
      </c>
      <c r="B9" s="112" t="s">
        <v>135</v>
      </c>
      <c r="C9" s="165">
        <v>0</v>
      </c>
      <c r="D9" s="165"/>
      <c r="E9" s="165"/>
      <c r="F9" s="165">
        <v>0</v>
      </c>
      <c r="G9" s="182">
        <v>0</v>
      </c>
      <c r="H9" s="189"/>
    </row>
    <row r="10" spans="1:9">
      <c r="A10" s="46">
        <v>3</v>
      </c>
      <c r="B10" s="112" t="s">
        <v>136</v>
      </c>
      <c r="C10" s="165">
        <v>0</v>
      </c>
      <c r="D10" s="165"/>
      <c r="E10" s="165"/>
      <c r="F10" s="165">
        <v>0</v>
      </c>
      <c r="G10" s="182">
        <v>0</v>
      </c>
      <c r="H10" s="189"/>
    </row>
    <row r="11" spans="1:9">
      <c r="A11" s="46">
        <v>4</v>
      </c>
      <c r="B11" s="112" t="s">
        <v>137</v>
      </c>
      <c r="C11" s="165">
        <v>0</v>
      </c>
      <c r="D11" s="165"/>
      <c r="E11" s="165"/>
      <c r="F11" s="165">
        <v>0</v>
      </c>
      <c r="G11" s="182">
        <v>0</v>
      </c>
      <c r="H11" s="189"/>
    </row>
    <row r="12" spans="1:9">
      <c r="A12" s="46">
        <v>5</v>
      </c>
      <c r="B12" s="112" t="s">
        <v>699</v>
      </c>
      <c r="C12" s="165">
        <v>0</v>
      </c>
      <c r="D12" s="165"/>
      <c r="E12" s="165"/>
      <c r="F12" s="165">
        <v>0</v>
      </c>
      <c r="G12" s="182">
        <v>0</v>
      </c>
      <c r="H12" s="189"/>
    </row>
    <row r="13" spans="1:9">
      <c r="A13" s="46">
        <v>6</v>
      </c>
      <c r="B13" s="112" t="s">
        <v>138</v>
      </c>
      <c r="C13" s="165">
        <v>158223970.06071097</v>
      </c>
      <c r="D13" s="165"/>
      <c r="E13" s="165"/>
      <c r="F13" s="165">
        <v>34855288.870067596</v>
      </c>
      <c r="G13" s="182">
        <v>34855288.870067596</v>
      </c>
      <c r="H13" s="189">
        <f t="shared" ref="H13:H21" si="0">G13/(C13+E13)</f>
        <v>0.22029082481430295</v>
      </c>
    </row>
    <row r="14" spans="1:9">
      <c r="A14" s="46">
        <v>7</v>
      </c>
      <c r="B14" s="112" t="s">
        <v>71</v>
      </c>
      <c r="C14" s="165">
        <v>807996739.03839445</v>
      </c>
      <c r="D14" s="165">
        <v>160786316.66130799</v>
      </c>
      <c r="E14" s="165">
        <v>86370477.890323982</v>
      </c>
      <c r="F14" s="165">
        <v>894367216.92871845</v>
      </c>
      <c r="G14" s="182">
        <v>843012632.54771841</v>
      </c>
      <c r="H14" s="189">
        <f>G14/(C14+E14)</f>
        <v>0.94257997899637569</v>
      </c>
    </row>
    <row r="15" spans="1:9">
      <c r="A15" s="46">
        <v>8</v>
      </c>
      <c r="B15" s="112" t="s">
        <v>72</v>
      </c>
      <c r="C15" s="165">
        <v>303835715.52162004</v>
      </c>
      <c r="D15" s="165"/>
      <c r="E15" s="165"/>
      <c r="F15" s="165">
        <v>227876786.64121503</v>
      </c>
      <c r="G15" s="182">
        <v>223010218.89231503</v>
      </c>
      <c r="H15" s="189">
        <f t="shared" si="0"/>
        <v>0.73398289766380775</v>
      </c>
    </row>
    <row r="16" spans="1:9">
      <c r="A16" s="46">
        <v>9</v>
      </c>
      <c r="B16" s="112" t="s">
        <v>700</v>
      </c>
      <c r="C16" s="165">
        <v>82581652.245179996</v>
      </c>
      <c r="D16" s="165"/>
      <c r="E16" s="165"/>
      <c r="F16" s="165">
        <v>28903578.285812996</v>
      </c>
      <c r="G16" s="182">
        <v>28903578.285812996</v>
      </c>
      <c r="H16" s="189">
        <f t="shared" si="0"/>
        <v>0.35</v>
      </c>
    </row>
    <row r="17" spans="1:8">
      <c r="A17" s="46">
        <v>10</v>
      </c>
      <c r="B17" s="112" t="s">
        <v>67</v>
      </c>
      <c r="C17" s="165">
        <v>10206790.1228</v>
      </c>
      <c r="D17" s="165"/>
      <c r="E17" s="165"/>
      <c r="F17" s="165">
        <v>10652378.861200001</v>
      </c>
      <c r="G17" s="182">
        <v>10652378.861200001</v>
      </c>
      <c r="H17" s="189">
        <f t="shared" si="0"/>
        <v>1.0436561086334715</v>
      </c>
    </row>
    <row r="18" spans="1:8">
      <c r="A18" s="46">
        <v>11</v>
      </c>
      <c r="B18" s="112" t="s">
        <v>68</v>
      </c>
      <c r="C18" s="165">
        <v>4238070.51</v>
      </c>
      <c r="D18" s="165"/>
      <c r="E18" s="165"/>
      <c r="F18" s="165">
        <v>10595176.274999999</v>
      </c>
      <c r="G18" s="182">
        <v>10595176.274999999</v>
      </c>
      <c r="H18" s="189">
        <f t="shared" si="0"/>
        <v>2.5</v>
      </c>
    </row>
    <row r="19" spans="1:8">
      <c r="A19" s="46">
        <v>12</v>
      </c>
      <c r="B19" s="112" t="s">
        <v>69</v>
      </c>
      <c r="C19" s="165">
        <v>0</v>
      </c>
      <c r="D19" s="165"/>
      <c r="E19" s="165"/>
      <c r="F19" s="165">
        <v>0</v>
      </c>
      <c r="G19" s="182">
        <v>0</v>
      </c>
      <c r="H19" s="189"/>
    </row>
    <row r="20" spans="1:8">
      <c r="A20" s="46">
        <v>13</v>
      </c>
      <c r="B20" s="112" t="s">
        <v>70</v>
      </c>
      <c r="C20" s="165">
        <v>0</v>
      </c>
      <c r="D20" s="165"/>
      <c r="E20" s="165"/>
      <c r="F20" s="165">
        <v>0</v>
      </c>
      <c r="G20" s="182">
        <v>0</v>
      </c>
      <c r="H20" s="189"/>
    </row>
    <row r="21" spans="1:8">
      <c r="A21" s="46">
        <v>14</v>
      </c>
      <c r="B21" s="112" t="s">
        <v>154</v>
      </c>
      <c r="C21" s="165">
        <v>96941181.989426911</v>
      </c>
      <c r="D21" s="165"/>
      <c r="E21" s="165"/>
      <c r="F21" s="165">
        <v>51391696.469426908</v>
      </c>
      <c r="G21" s="182">
        <v>51391696.469426908</v>
      </c>
      <c r="H21" s="189">
        <f t="shared" si="0"/>
        <v>0.53013276106982121</v>
      </c>
    </row>
    <row r="22" spans="1:8" ht="13.5" thickBot="1">
      <c r="A22" s="94"/>
      <c r="B22" s="99" t="s">
        <v>66</v>
      </c>
      <c r="C22" s="166">
        <f>SUM(C8:C21)</f>
        <v>1828791280.7082562</v>
      </c>
      <c r="D22" s="166">
        <f>SUM(D8:D21)</f>
        <v>160786316.66130799</v>
      </c>
      <c r="E22" s="166">
        <f>SUM(E8:E21)</f>
        <v>86370477.890323982</v>
      </c>
      <c r="F22" s="166">
        <f>SUM(F8:F21)</f>
        <v>1430092604.2915654</v>
      </c>
      <c r="G22" s="166">
        <f>SUM(G8:G21)</f>
        <v>1202420970.2015412</v>
      </c>
      <c r="H22" s="190">
        <f>G22/(C22+E22)</f>
        <v>0.62784303456508705</v>
      </c>
    </row>
    <row r="28" spans="1:8" ht="10.5" customHeight="1"/>
  </sheetData>
  <mergeCells count="5">
    <mergeCell ref="C6:C7"/>
    <mergeCell ref="F6:F7"/>
    <mergeCell ref="G6:G7"/>
    <mergeCell ref="H6:H7"/>
    <mergeCell ref="D6:E6"/>
  </mergeCells>
  <pageMargins left="0.7" right="0.7" top="0.75" bottom="0.75" header="0.3" footer="0.3"/>
  <headerFooter>
    <oddHeader>&amp;C&amp;"Calibri"&amp;10&amp;K0078D7 Classification: Restricted to Partners&amp;1#_x000D_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G25" sqref="G25:K25"/>
    </sheetView>
  </sheetViews>
  <sheetFormatPr defaultColWidth="9.140625" defaultRowHeight="12.75"/>
  <cols>
    <col min="1" max="1" width="10.5703125" style="1" bestFit="1" customWidth="1"/>
    <col min="2" max="2" width="104.140625" style="1" customWidth="1"/>
    <col min="3" max="3" width="12" style="1" bestFit="1" customWidth="1"/>
    <col min="4" max="5" width="13.5703125" style="1" bestFit="1" customWidth="1"/>
    <col min="6" max="11" width="14.5703125" style="1" bestFit="1" customWidth="1"/>
    <col min="12" max="16384" width="9.140625" style="1"/>
  </cols>
  <sheetData>
    <row r="1" spans="1:11">
      <c r="A1" s="1" t="s">
        <v>108</v>
      </c>
      <c r="B1" s="1" t="str">
        <f>Info!C2</f>
        <v>ს.ს "პროკრედიტ ბანკი"</v>
      </c>
    </row>
    <row r="2" spans="1:11">
      <c r="A2" s="1" t="s">
        <v>109</v>
      </c>
      <c r="B2" s="326">
        <f>'1. key ratios'!B2</f>
        <v>45382</v>
      </c>
    </row>
    <row r="4" spans="1:11" ht="13.5" thickBot="1">
      <c r="A4" s="1" t="s">
        <v>245</v>
      </c>
      <c r="B4" s="23" t="s">
        <v>244</v>
      </c>
    </row>
    <row r="5" spans="1:11" ht="30" customHeight="1">
      <c r="A5" s="709"/>
      <c r="B5" s="710"/>
      <c r="C5" s="707" t="s">
        <v>276</v>
      </c>
      <c r="D5" s="707"/>
      <c r="E5" s="707"/>
      <c r="F5" s="707" t="s">
        <v>277</v>
      </c>
      <c r="G5" s="707"/>
      <c r="H5" s="707"/>
      <c r="I5" s="707" t="s">
        <v>278</v>
      </c>
      <c r="J5" s="707"/>
      <c r="K5" s="708"/>
    </row>
    <row r="6" spans="1:11">
      <c r="A6" s="212"/>
      <c r="B6" s="213"/>
      <c r="C6" s="214" t="s">
        <v>26</v>
      </c>
      <c r="D6" s="214" t="s">
        <v>90</v>
      </c>
      <c r="E6" s="214" t="s">
        <v>66</v>
      </c>
      <c r="F6" s="214" t="s">
        <v>26</v>
      </c>
      <c r="G6" s="214" t="s">
        <v>90</v>
      </c>
      <c r="H6" s="214" t="s">
        <v>66</v>
      </c>
      <c r="I6" s="214" t="s">
        <v>26</v>
      </c>
      <c r="J6" s="214" t="s">
        <v>90</v>
      </c>
      <c r="K6" s="215" t="s">
        <v>66</v>
      </c>
    </row>
    <row r="7" spans="1:11">
      <c r="A7" s="216" t="s">
        <v>224</v>
      </c>
      <c r="B7" s="211"/>
      <c r="C7" s="211"/>
      <c r="D7" s="211"/>
      <c r="E7" s="211"/>
      <c r="F7" s="211"/>
      <c r="G7" s="211"/>
      <c r="H7" s="211"/>
      <c r="I7" s="211"/>
      <c r="J7" s="211"/>
      <c r="K7" s="217"/>
    </row>
    <row r="8" spans="1:11">
      <c r="A8" s="210">
        <v>1</v>
      </c>
      <c r="B8" s="195" t="s">
        <v>224</v>
      </c>
      <c r="C8" s="598"/>
      <c r="D8" s="598"/>
      <c r="E8" s="598"/>
      <c r="F8" s="599">
        <v>244325861.33494511</v>
      </c>
      <c r="G8" s="599">
        <v>295390457.59078419</v>
      </c>
      <c r="H8" s="599">
        <v>539716318.92572927</v>
      </c>
      <c r="I8" s="599">
        <v>221404399.56175828</v>
      </c>
      <c r="J8" s="599">
        <v>188495290.81602967</v>
      </c>
      <c r="K8" s="600">
        <v>409899690.37778795</v>
      </c>
    </row>
    <row r="9" spans="1:11">
      <c r="A9" s="216" t="s">
        <v>225</v>
      </c>
      <c r="B9" s="211"/>
      <c r="C9" s="601"/>
      <c r="D9" s="601"/>
      <c r="E9" s="601"/>
      <c r="F9" s="601"/>
      <c r="G9" s="601"/>
      <c r="H9" s="601"/>
      <c r="I9" s="601"/>
      <c r="J9" s="601"/>
      <c r="K9" s="602"/>
    </row>
    <row r="10" spans="1:11">
      <c r="A10" s="218">
        <v>2</v>
      </c>
      <c r="B10" s="196" t="s">
        <v>226</v>
      </c>
      <c r="C10" s="344">
        <v>60994660.488747261</v>
      </c>
      <c r="D10" s="603">
        <v>385806821.44360769</v>
      </c>
      <c r="E10" s="603">
        <v>446801481.93235493</v>
      </c>
      <c r="F10" s="603">
        <v>11601992.143476149</v>
      </c>
      <c r="G10" s="603">
        <v>65327291.709515072</v>
      </c>
      <c r="H10" s="603">
        <v>76929283.852991223</v>
      </c>
      <c r="I10" s="603">
        <v>2697918.1053368133</v>
      </c>
      <c r="J10" s="603">
        <v>14625991.725926207</v>
      </c>
      <c r="K10" s="604">
        <v>17323909.831263021</v>
      </c>
    </row>
    <row r="11" spans="1:11">
      <c r="A11" s="218">
        <v>3</v>
      </c>
      <c r="B11" s="196" t="s">
        <v>227</v>
      </c>
      <c r="C11" s="344">
        <v>286863843.79758233</v>
      </c>
      <c r="D11" s="603">
        <v>668391457.39283919</v>
      </c>
      <c r="E11" s="603">
        <v>955255301.19042158</v>
      </c>
      <c r="F11" s="603">
        <v>77443706.689703912</v>
      </c>
      <c r="G11" s="603">
        <v>100916981.82959878</v>
      </c>
      <c r="H11" s="603">
        <v>178360688.5193027</v>
      </c>
      <c r="I11" s="603">
        <v>72559636.578618139</v>
      </c>
      <c r="J11" s="603">
        <v>93529911.383800983</v>
      </c>
      <c r="K11" s="604">
        <v>166089547.96241912</v>
      </c>
    </row>
    <row r="12" spans="1:11">
      <c r="A12" s="218">
        <v>4</v>
      </c>
      <c r="B12" s="196" t="s">
        <v>228</v>
      </c>
      <c r="C12" s="344">
        <v>0</v>
      </c>
      <c r="D12" s="603">
        <v>0</v>
      </c>
      <c r="E12" s="603">
        <v>0</v>
      </c>
      <c r="F12" s="603">
        <v>0</v>
      </c>
      <c r="G12" s="603">
        <v>0</v>
      </c>
      <c r="H12" s="603">
        <v>0</v>
      </c>
      <c r="I12" s="603">
        <v>0</v>
      </c>
      <c r="J12" s="603">
        <v>0</v>
      </c>
      <c r="K12" s="604">
        <v>0</v>
      </c>
    </row>
    <row r="13" spans="1:11">
      <c r="A13" s="218">
        <v>5</v>
      </c>
      <c r="B13" s="196" t="s">
        <v>229</v>
      </c>
      <c r="C13" s="344">
        <v>99074530.07021977</v>
      </c>
      <c r="D13" s="603">
        <v>62774254.603186831</v>
      </c>
      <c r="E13" s="603">
        <v>161848784.6734066</v>
      </c>
      <c r="F13" s="603">
        <v>17437878.912640661</v>
      </c>
      <c r="G13" s="603">
        <v>17051296.176192306</v>
      </c>
      <c r="H13" s="603">
        <v>34489175.088832967</v>
      </c>
      <c r="I13" s="603">
        <v>6655036.4548406592</v>
      </c>
      <c r="J13" s="603">
        <v>5663687.0953516485</v>
      </c>
      <c r="K13" s="604">
        <v>12318723.550192308</v>
      </c>
    </row>
    <row r="14" spans="1:11">
      <c r="A14" s="218">
        <v>6</v>
      </c>
      <c r="B14" s="196" t="s">
        <v>243</v>
      </c>
      <c r="C14" s="344">
        <v>0</v>
      </c>
      <c r="D14" s="603">
        <v>0</v>
      </c>
      <c r="E14" s="603">
        <v>0</v>
      </c>
      <c r="F14" s="603">
        <v>0</v>
      </c>
      <c r="G14" s="603">
        <v>0</v>
      </c>
      <c r="H14" s="603">
        <v>0</v>
      </c>
      <c r="I14" s="603">
        <v>0</v>
      </c>
      <c r="J14" s="603">
        <v>0</v>
      </c>
      <c r="K14" s="604">
        <v>0</v>
      </c>
    </row>
    <row r="15" spans="1:11">
      <c r="A15" s="218">
        <v>7</v>
      </c>
      <c r="B15" s="196" t="s">
        <v>230</v>
      </c>
      <c r="C15" s="344">
        <v>20452531.319340657</v>
      </c>
      <c r="D15" s="603">
        <v>14938335.234250547</v>
      </c>
      <c r="E15" s="603">
        <v>35390866.553591207</v>
      </c>
      <c r="F15" s="603">
        <v>4313858.8389010988</v>
      </c>
      <c r="G15" s="603">
        <v>6873433.8539560447</v>
      </c>
      <c r="H15" s="603">
        <v>11187292.692857143</v>
      </c>
      <c r="I15" s="603">
        <v>4313858.8389010988</v>
      </c>
      <c r="J15" s="603">
        <v>6873433.8539560447</v>
      </c>
      <c r="K15" s="604">
        <v>11187292.692857143</v>
      </c>
    </row>
    <row r="16" spans="1:11">
      <c r="A16" s="218">
        <v>8</v>
      </c>
      <c r="B16" s="197" t="s">
        <v>231</v>
      </c>
      <c r="C16" s="344">
        <v>467385565.67588997</v>
      </c>
      <c r="D16" s="603">
        <v>1131910868.6738842</v>
      </c>
      <c r="E16" s="603">
        <v>1599296434.3497741</v>
      </c>
      <c r="F16" s="603">
        <v>110797436.58472182</v>
      </c>
      <c r="G16" s="603">
        <v>190169003.56926221</v>
      </c>
      <c r="H16" s="603">
        <v>300966440.15398401</v>
      </c>
      <c r="I16" s="603">
        <v>86226449.977696717</v>
      </c>
      <c r="J16" s="603">
        <v>120693024.05903488</v>
      </c>
      <c r="K16" s="604">
        <v>206919474.0367316</v>
      </c>
    </row>
    <row r="17" spans="1:11">
      <c r="A17" s="216" t="s">
        <v>232</v>
      </c>
      <c r="B17" s="211"/>
      <c r="C17" s="601"/>
      <c r="D17" s="601"/>
      <c r="E17" s="601"/>
      <c r="F17" s="601"/>
      <c r="G17" s="601"/>
      <c r="H17" s="601"/>
      <c r="I17" s="601"/>
      <c r="J17" s="601"/>
      <c r="K17" s="602"/>
    </row>
    <row r="18" spans="1:11">
      <c r="A18" s="218">
        <v>9</v>
      </c>
      <c r="B18" s="196" t="s">
        <v>233</v>
      </c>
      <c r="C18" s="344">
        <v>0</v>
      </c>
      <c r="D18" s="603">
        <v>0</v>
      </c>
      <c r="E18" s="603">
        <v>0</v>
      </c>
      <c r="F18" s="603">
        <v>0</v>
      </c>
      <c r="G18" s="603">
        <v>0</v>
      </c>
      <c r="H18" s="603">
        <v>0</v>
      </c>
      <c r="I18" s="603">
        <v>0</v>
      </c>
      <c r="J18" s="603">
        <v>0</v>
      </c>
      <c r="K18" s="604">
        <v>0</v>
      </c>
    </row>
    <row r="19" spans="1:11">
      <c r="A19" s="218">
        <v>10</v>
      </c>
      <c r="B19" s="196" t="s">
        <v>234</v>
      </c>
      <c r="C19" s="344">
        <v>358305336.18026364</v>
      </c>
      <c r="D19" s="603">
        <v>869585103.84602928</v>
      </c>
      <c r="E19" s="603">
        <v>1227890440.0262928</v>
      </c>
      <c r="F19" s="603">
        <v>6506860.4414395597</v>
      </c>
      <c r="G19" s="603">
        <v>11551628.131620327</v>
      </c>
      <c r="H19" s="603">
        <v>18058488.573059887</v>
      </c>
      <c r="I19" s="603">
        <v>29428322.214626379</v>
      </c>
      <c r="J19" s="603">
        <v>118565609.73802322</v>
      </c>
      <c r="K19" s="604">
        <v>147993931.95264959</v>
      </c>
    </row>
    <row r="20" spans="1:11">
      <c r="A20" s="218">
        <v>11</v>
      </c>
      <c r="B20" s="196" t="s">
        <v>235</v>
      </c>
      <c r="C20" s="344">
        <v>7729377.1794395568</v>
      </c>
      <c r="D20" s="603">
        <v>28334879.120879121</v>
      </c>
      <c r="E20" s="603">
        <v>36064256.300318681</v>
      </c>
      <c r="F20" s="603">
        <v>2335030.3978626374</v>
      </c>
      <c r="G20" s="603">
        <v>0</v>
      </c>
      <c r="H20" s="603">
        <v>2335030.3978626374</v>
      </c>
      <c r="I20" s="603">
        <v>2335030.3978626374</v>
      </c>
      <c r="J20" s="603">
        <v>0</v>
      </c>
      <c r="K20" s="604">
        <v>2335030.3978626374</v>
      </c>
    </row>
    <row r="21" spans="1:11" ht="13.5" thickBot="1">
      <c r="A21" s="145">
        <v>12</v>
      </c>
      <c r="B21" s="219" t="s">
        <v>236</v>
      </c>
      <c r="C21" s="605">
        <v>366034713.35970318</v>
      </c>
      <c r="D21" s="606">
        <v>897919982.96690845</v>
      </c>
      <c r="E21" s="605">
        <v>1263954696.3266115</v>
      </c>
      <c r="F21" s="606">
        <v>8841890.8393021971</v>
      </c>
      <c r="G21" s="606">
        <v>11551628.131620327</v>
      </c>
      <c r="H21" s="606">
        <v>20393518.970922522</v>
      </c>
      <c r="I21" s="606">
        <v>31763352.612489015</v>
      </c>
      <c r="J21" s="606">
        <v>118565609.73802322</v>
      </c>
      <c r="K21" s="607">
        <v>150328962.35051224</v>
      </c>
    </row>
    <row r="22" spans="1:11" ht="38.25" customHeight="1" thickBot="1">
      <c r="A22" s="208"/>
      <c r="B22" s="209"/>
      <c r="C22" s="209"/>
      <c r="D22" s="209"/>
      <c r="E22" s="209"/>
      <c r="F22" s="706" t="s">
        <v>237</v>
      </c>
      <c r="G22" s="707"/>
      <c r="H22" s="707"/>
      <c r="I22" s="706" t="s">
        <v>238</v>
      </c>
      <c r="J22" s="707"/>
      <c r="K22" s="708"/>
    </row>
    <row r="23" spans="1:11">
      <c r="A23" s="201">
        <v>13</v>
      </c>
      <c r="B23" s="198" t="s">
        <v>224</v>
      </c>
      <c r="C23" s="207"/>
      <c r="D23" s="207"/>
      <c r="E23" s="207"/>
      <c r="F23" s="608">
        <v>244325861.33494511</v>
      </c>
      <c r="G23" s="608">
        <v>295390457.59078419</v>
      </c>
      <c r="H23" s="608">
        <v>539716318.92572927</v>
      </c>
      <c r="I23" s="608">
        <v>221404399.56175828</v>
      </c>
      <c r="J23" s="608">
        <v>188495290.81602967</v>
      </c>
      <c r="K23" s="609">
        <v>409899690.37778795</v>
      </c>
    </row>
    <row r="24" spans="1:11" ht="13.5" thickBot="1">
      <c r="A24" s="202">
        <v>14</v>
      </c>
      <c r="B24" s="199" t="s">
        <v>239</v>
      </c>
      <c r="C24" s="220"/>
      <c r="D24" s="205"/>
      <c r="E24" s="206"/>
      <c r="F24" s="610">
        <v>101955545.74541962</v>
      </c>
      <c r="G24" s="610">
        <v>178617375.43764186</v>
      </c>
      <c r="H24" s="610">
        <v>280572921.18306148</v>
      </c>
      <c r="I24" s="610">
        <v>54463097.365207702</v>
      </c>
      <c r="J24" s="610">
        <v>30173256.014758721</v>
      </c>
      <c r="K24" s="611">
        <v>56590511.686219364</v>
      </c>
    </row>
    <row r="25" spans="1:11" ht="13.5" thickBot="1">
      <c r="A25" s="203">
        <v>15</v>
      </c>
      <c r="B25" s="200" t="s">
        <v>240</v>
      </c>
      <c r="C25" s="204"/>
      <c r="D25" s="204"/>
      <c r="E25" s="204"/>
      <c r="F25" s="612">
        <f>F23/F24</f>
        <v>2.3963959934560157</v>
      </c>
      <c r="G25" s="612">
        <f t="shared" ref="G25:K25" si="0">G23/G24</f>
        <v>1.6537610457382947</v>
      </c>
      <c r="H25" s="612">
        <f t="shared" si="0"/>
        <v>1.9236222677868051</v>
      </c>
      <c r="I25" s="612">
        <f t="shared" si="0"/>
        <v>4.0652186576372831</v>
      </c>
      <c r="J25" s="612">
        <f t="shared" si="0"/>
        <v>6.2470981164190729</v>
      </c>
      <c r="K25" s="613">
        <f t="shared" si="0"/>
        <v>7.2432582453147294</v>
      </c>
    </row>
    <row r="28" spans="1:11" ht="38.25">
      <c r="B28" s="17" t="s">
        <v>275</v>
      </c>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B4" sqref="B4"/>
    </sheetView>
  </sheetViews>
  <sheetFormatPr defaultColWidth="9.140625" defaultRowHeight="15.75"/>
  <cols>
    <col min="1" max="1" width="10.5703125" style="32" bestFit="1" customWidth="1"/>
    <col min="2" max="2" width="95" style="32" customWidth="1"/>
    <col min="3" max="3" width="12.5703125" style="32" bestFit="1" customWidth="1"/>
    <col min="4" max="4" width="10" style="32" bestFit="1" customWidth="1"/>
    <col min="5" max="5" width="18.28515625" style="32" bestFit="1" customWidth="1"/>
    <col min="6" max="13" width="10.7109375" style="32" customWidth="1"/>
    <col min="14" max="14" width="31" style="32" bestFit="1" customWidth="1"/>
    <col min="15" max="16384" width="9.140625" style="8"/>
  </cols>
  <sheetData>
    <row r="1" spans="1:14">
      <c r="A1" s="1" t="s">
        <v>108</v>
      </c>
      <c r="B1" s="32" t="str">
        <f>Info!C2</f>
        <v>ს.ს "პროკრედიტ ბანკი"</v>
      </c>
    </row>
    <row r="2" spans="1:14" ht="14.25" customHeight="1">
      <c r="A2" s="32" t="s">
        <v>109</v>
      </c>
      <c r="B2" s="326">
        <f>'1. key ratios'!B2</f>
        <v>45382</v>
      </c>
    </row>
    <row r="3" spans="1:14" ht="14.25" customHeight="1"/>
    <row r="4" spans="1:14" ht="16.5" thickBot="1">
      <c r="A4" s="1" t="s">
        <v>199</v>
      </c>
      <c r="B4" s="48" t="s">
        <v>74</v>
      </c>
    </row>
    <row r="5" spans="1:14" s="19" customFormat="1" ht="12.75">
      <c r="A5" s="108"/>
      <c r="B5" s="109"/>
      <c r="C5" s="110" t="s">
        <v>0</v>
      </c>
      <c r="D5" s="110" t="s">
        <v>1</v>
      </c>
      <c r="E5" s="110" t="s">
        <v>2</v>
      </c>
      <c r="F5" s="110" t="s">
        <v>3</v>
      </c>
      <c r="G5" s="110" t="s">
        <v>4</v>
      </c>
      <c r="H5" s="110" t="s">
        <v>5</v>
      </c>
      <c r="I5" s="110" t="s">
        <v>145</v>
      </c>
      <c r="J5" s="110" t="s">
        <v>146</v>
      </c>
      <c r="K5" s="110" t="s">
        <v>147</v>
      </c>
      <c r="L5" s="110" t="s">
        <v>148</v>
      </c>
      <c r="M5" s="110" t="s">
        <v>149</v>
      </c>
      <c r="N5" s="111" t="s">
        <v>150</v>
      </c>
    </row>
    <row r="6" spans="1:14" ht="63">
      <c r="A6" s="100"/>
      <c r="B6" s="58"/>
      <c r="C6" s="59" t="s">
        <v>84</v>
      </c>
      <c r="D6" s="60" t="s">
        <v>73</v>
      </c>
      <c r="E6" s="61" t="s">
        <v>83</v>
      </c>
      <c r="F6" s="62">
        <v>0</v>
      </c>
      <c r="G6" s="62">
        <v>0.2</v>
      </c>
      <c r="H6" s="62">
        <v>0.35</v>
      </c>
      <c r="I6" s="62">
        <v>0.5</v>
      </c>
      <c r="J6" s="62">
        <v>0.75</v>
      </c>
      <c r="K6" s="62">
        <v>1</v>
      </c>
      <c r="L6" s="62">
        <v>1.5</v>
      </c>
      <c r="M6" s="62">
        <v>2.5</v>
      </c>
      <c r="N6" s="101" t="s">
        <v>74</v>
      </c>
    </row>
    <row r="7" spans="1:14">
      <c r="A7" s="102">
        <v>1</v>
      </c>
      <c r="B7" s="63" t="s">
        <v>75</v>
      </c>
      <c r="C7" s="173">
        <f>SUM(C8:C13)</f>
        <v>0</v>
      </c>
      <c r="D7" s="58"/>
      <c r="E7" s="176">
        <f t="shared" ref="E7:M7" si="0">SUM(E8:E13)</f>
        <v>0</v>
      </c>
      <c r="F7" s="173">
        <f>SUM(F8:F13)</f>
        <v>0</v>
      </c>
      <c r="G7" s="173">
        <f t="shared" si="0"/>
        <v>0</v>
      </c>
      <c r="H7" s="173">
        <f t="shared" si="0"/>
        <v>0</v>
      </c>
      <c r="I7" s="173">
        <f t="shared" si="0"/>
        <v>0</v>
      </c>
      <c r="J7" s="173">
        <f t="shared" si="0"/>
        <v>0</v>
      </c>
      <c r="K7" s="173">
        <f t="shared" si="0"/>
        <v>0</v>
      </c>
      <c r="L7" s="173">
        <f t="shared" si="0"/>
        <v>0</v>
      </c>
      <c r="M7" s="173">
        <f t="shared" si="0"/>
        <v>0</v>
      </c>
      <c r="N7" s="103">
        <f>SUM(N8:N13)</f>
        <v>0</v>
      </c>
    </row>
    <row r="8" spans="1:14">
      <c r="A8" s="102">
        <v>1.1000000000000001</v>
      </c>
      <c r="B8" s="64" t="s">
        <v>76</v>
      </c>
      <c r="C8" s="174">
        <v>0</v>
      </c>
      <c r="D8" s="65">
        <v>0.02</v>
      </c>
      <c r="E8" s="176">
        <f>C8*D8</f>
        <v>0</v>
      </c>
      <c r="F8" s="174"/>
      <c r="G8" s="174"/>
      <c r="H8" s="174"/>
      <c r="I8" s="174"/>
      <c r="J8" s="174"/>
      <c r="K8" s="174"/>
      <c r="L8" s="174"/>
      <c r="M8" s="174"/>
      <c r="N8" s="103">
        <f>SUMPRODUCT($F$6:$M$6,F8:M8)</f>
        <v>0</v>
      </c>
    </row>
    <row r="9" spans="1:14">
      <c r="A9" s="102">
        <v>1.2</v>
      </c>
      <c r="B9" s="64" t="s">
        <v>77</v>
      </c>
      <c r="C9" s="174">
        <v>0</v>
      </c>
      <c r="D9" s="65">
        <v>0.05</v>
      </c>
      <c r="E9" s="176">
        <f>C9*D9</f>
        <v>0</v>
      </c>
      <c r="F9" s="174"/>
      <c r="G9" s="174"/>
      <c r="H9" s="174"/>
      <c r="I9" s="174"/>
      <c r="J9" s="174"/>
      <c r="K9" s="174"/>
      <c r="L9" s="174"/>
      <c r="M9" s="174"/>
      <c r="N9" s="103">
        <f t="shared" ref="N9:N12" si="1">SUMPRODUCT($F$6:$M$6,F9:M9)</f>
        <v>0</v>
      </c>
    </row>
    <row r="10" spans="1:14">
      <c r="A10" s="102">
        <v>1.3</v>
      </c>
      <c r="B10" s="64" t="s">
        <v>78</v>
      </c>
      <c r="C10" s="174">
        <v>0</v>
      </c>
      <c r="D10" s="65">
        <v>0.08</v>
      </c>
      <c r="E10" s="176">
        <f>C10*D10</f>
        <v>0</v>
      </c>
      <c r="F10" s="174"/>
      <c r="G10" s="174"/>
      <c r="H10" s="174"/>
      <c r="I10" s="174"/>
      <c r="J10" s="174"/>
      <c r="K10" s="174"/>
      <c r="L10" s="174"/>
      <c r="M10" s="174"/>
      <c r="N10" s="103">
        <f>SUMPRODUCT($F$6:$M$6,F10:M10)</f>
        <v>0</v>
      </c>
    </row>
    <row r="11" spans="1:14">
      <c r="A11" s="102">
        <v>1.4</v>
      </c>
      <c r="B11" s="64" t="s">
        <v>79</v>
      </c>
      <c r="C11" s="174">
        <v>0</v>
      </c>
      <c r="D11" s="65">
        <v>0.11</v>
      </c>
      <c r="E11" s="176">
        <f>C11*D11</f>
        <v>0</v>
      </c>
      <c r="F11" s="174"/>
      <c r="G11" s="174"/>
      <c r="H11" s="174"/>
      <c r="I11" s="174"/>
      <c r="J11" s="174"/>
      <c r="K11" s="174"/>
      <c r="L11" s="174"/>
      <c r="M11" s="174"/>
      <c r="N11" s="103">
        <f t="shared" si="1"/>
        <v>0</v>
      </c>
    </row>
    <row r="12" spans="1:14">
      <c r="A12" s="102">
        <v>1.5</v>
      </c>
      <c r="B12" s="64" t="s">
        <v>80</v>
      </c>
      <c r="C12" s="174">
        <v>0</v>
      </c>
      <c r="D12" s="65">
        <v>0.14000000000000001</v>
      </c>
      <c r="E12" s="176">
        <f>C12*D12</f>
        <v>0</v>
      </c>
      <c r="F12" s="174"/>
      <c r="G12" s="174"/>
      <c r="H12" s="174"/>
      <c r="I12" s="174"/>
      <c r="J12" s="174"/>
      <c r="K12" s="174"/>
      <c r="L12" s="174"/>
      <c r="M12" s="174"/>
      <c r="N12" s="103">
        <f t="shared" si="1"/>
        <v>0</v>
      </c>
    </row>
    <row r="13" spans="1:14">
      <c r="A13" s="102">
        <v>1.6</v>
      </c>
      <c r="B13" s="66" t="s">
        <v>81</v>
      </c>
      <c r="C13" s="174">
        <v>0</v>
      </c>
      <c r="D13" s="67"/>
      <c r="E13" s="174"/>
      <c r="F13" s="174"/>
      <c r="G13" s="174"/>
      <c r="H13" s="174"/>
      <c r="I13" s="174"/>
      <c r="J13" s="174"/>
      <c r="K13" s="174"/>
      <c r="L13" s="174"/>
      <c r="M13" s="174"/>
      <c r="N13" s="103">
        <f>SUMPRODUCT($F$6:$M$6,F13:M13)</f>
        <v>0</v>
      </c>
    </row>
    <row r="14" spans="1:14">
      <c r="A14" s="102">
        <v>2</v>
      </c>
      <c r="B14" s="68" t="s">
        <v>82</v>
      </c>
      <c r="C14" s="173">
        <f>SUM(C15:C20)</f>
        <v>0</v>
      </c>
      <c r="D14" s="58"/>
      <c r="E14" s="176">
        <f t="shared" ref="E14:M14" si="2">SUM(E15:E20)</f>
        <v>0</v>
      </c>
      <c r="F14" s="174">
        <f t="shared" si="2"/>
        <v>0</v>
      </c>
      <c r="G14" s="174">
        <f t="shared" si="2"/>
        <v>0</v>
      </c>
      <c r="H14" s="174">
        <f t="shared" si="2"/>
        <v>0</v>
      </c>
      <c r="I14" s="174">
        <f t="shared" si="2"/>
        <v>0</v>
      </c>
      <c r="J14" s="174">
        <f t="shared" si="2"/>
        <v>0</v>
      </c>
      <c r="K14" s="174">
        <f t="shared" si="2"/>
        <v>0</v>
      </c>
      <c r="L14" s="174">
        <f t="shared" si="2"/>
        <v>0</v>
      </c>
      <c r="M14" s="174">
        <f t="shared" si="2"/>
        <v>0</v>
      </c>
      <c r="N14" s="103">
        <f>SUM(N15:N20)</f>
        <v>0</v>
      </c>
    </row>
    <row r="15" spans="1:14">
      <c r="A15" s="102">
        <v>2.1</v>
      </c>
      <c r="B15" s="66" t="s">
        <v>76</v>
      </c>
      <c r="C15" s="174"/>
      <c r="D15" s="65">
        <v>5.0000000000000001E-3</v>
      </c>
      <c r="E15" s="176">
        <f>C15*D15</f>
        <v>0</v>
      </c>
      <c r="F15" s="174"/>
      <c r="G15" s="174"/>
      <c r="H15" s="174"/>
      <c r="I15" s="174"/>
      <c r="J15" s="174"/>
      <c r="K15" s="174"/>
      <c r="L15" s="174"/>
      <c r="M15" s="174"/>
      <c r="N15" s="103">
        <f>SUMPRODUCT($F$6:$M$6,F15:M15)</f>
        <v>0</v>
      </c>
    </row>
    <row r="16" spans="1:14">
      <c r="A16" s="102">
        <v>2.2000000000000002</v>
      </c>
      <c r="B16" s="66" t="s">
        <v>77</v>
      </c>
      <c r="C16" s="174"/>
      <c r="D16" s="65">
        <v>0.01</v>
      </c>
      <c r="E16" s="176">
        <f>C16*D16</f>
        <v>0</v>
      </c>
      <c r="F16" s="174"/>
      <c r="G16" s="174"/>
      <c r="H16" s="174"/>
      <c r="I16" s="174"/>
      <c r="J16" s="174"/>
      <c r="K16" s="174"/>
      <c r="L16" s="174"/>
      <c r="M16" s="174"/>
      <c r="N16" s="103">
        <f t="shared" ref="N16:N20" si="3">SUMPRODUCT($F$6:$M$6,F16:M16)</f>
        <v>0</v>
      </c>
    </row>
    <row r="17" spans="1:14">
      <c r="A17" s="102">
        <v>2.2999999999999998</v>
      </c>
      <c r="B17" s="66" t="s">
        <v>78</v>
      </c>
      <c r="C17" s="174"/>
      <c r="D17" s="65">
        <v>0.02</v>
      </c>
      <c r="E17" s="176">
        <f>C17*D17</f>
        <v>0</v>
      </c>
      <c r="F17" s="174"/>
      <c r="G17" s="174"/>
      <c r="H17" s="174"/>
      <c r="I17" s="174"/>
      <c r="J17" s="174"/>
      <c r="K17" s="174"/>
      <c r="L17" s="174"/>
      <c r="M17" s="174"/>
      <c r="N17" s="103">
        <f t="shared" si="3"/>
        <v>0</v>
      </c>
    </row>
    <row r="18" spans="1:14">
      <c r="A18" s="102">
        <v>2.4</v>
      </c>
      <c r="B18" s="66" t="s">
        <v>79</v>
      </c>
      <c r="C18" s="174"/>
      <c r="D18" s="65">
        <v>0.03</v>
      </c>
      <c r="E18" s="176">
        <f>C18*D18</f>
        <v>0</v>
      </c>
      <c r="F18" s="174"/>
      <c r="G18" s="174"/>
      <c r="H18" s="174"/>
      <c r="I18" s="174"/>
      <c r="J18" s="174"/>
      <c r="K18" s="174"/>
      <c r="L18" s="174"/>
      <c r="M18" s="174"/>
      <c r="N18" s="103">
        <f t="shared" si="3"/>
        <v>0</v>
      </c>
    </row>
    <row r="19" spans="1:14">
      <c r="A19" s="102">
        <v>2.5</v>
      </c>
      <c r="B19" s="66" t="s">
        <v>80</v>
      </c>
      <c r="C19" s="174"/>
      <c r="D19" s="65">
        <v>0.04</v>
      </c>
      <c r="E19" s="176">
        <f>C19*D19</f>
        <v>0</v>
      </c>
      <c r="F19" s="174"/>
      <c r="G19" s="174"/>
      <c r="H19" s="174"/>
      <c r="I19" s="174"/>
      <c r="J19" s="174"/>
      <c r="K19" s="174"/>
      <c r="L19" s="174"/>
      <c r="M19" s="174"/>
      <c r="N19" s="103">
        <f t="shared" si="3"/>
        <v>0</v>
      </c>
    </row>
    <row r="20" spans="1:14">
      <c r="A20" s="102">
        <v>2.6</v>
      </c>
      <c r="B20" s="66" t="s">
        <v>81</v>
      </c>
      <c r="C20" s="174"/>
      <c r="D20" s="67"/>
      <c r="E20" s="177"/>
      <c r="F20" s="174"/>
      <c r="G20" s="174"/>
      <c r="H20" s="174"/>
      <c r="I20" s="174"/>
      <c r="J20" s="174"/>
      <c r="K20" s="174"/>
      <c r="L20" s="174"/>
      <c r="M20" s="174"/>
      <c r="N20" s="103">
        <f t="shared" si="3"/>
        <v>0</v>
      </c>
    </row>
    <row r="21" spans="1:14" ht="16.5" thickBot="1">
      <c r="A21" s="104">
        <v>3</v>
      </c>
      <c r="B21" s="105" t="s">
        <v>66</v>
      </c>
      <c r="C21" s="175">
        <f>C14+C7</f>
        <v>0</v>
      </c>
      <c r="D21" s="106"/>
      <c r="E21" s="178">
        <f>E14+E7</f>
        <v>0</v>
      </c>
      <c r="F21" s="179">
        <f>F7+F14</f>
        <v>0</v>
      </c>
      <c r="G21" s="179">
        <f t="shared" ref="G21:L21" si="4">G7+G14</f>
        <v>0</v>
      </c>
      <c r="H21" s="179">
        <f t="shared" si="4"/>
        <v>0</v>
      </c>
      <c r="I21" s="179">
        <f t="shared" si="4"/>
        <v>0</v>
      </c>
      <c r="J21" s="179">
        <f t="shared" si="4"/>
        <v>0</v>
      </c>
      <c r="K21" s="179">
        <f t="shared" si="4"/>
        <v>0</v>
      </c>
      <c r="L21" s="179">
        <f t="shared" si="4"/>
        <v>0</v>
      </c>
      <c r="M21" s="179">
        <f>M7+M14</f>
        <v>0</v>
      </c>
      <c r="N21" s="107">
        <f>N14+N7</f>
        <v>0</v>
      </c>
    </row>
    <row r="22" spans="1:14">
      <c r="E22" s="180"/>
      <c r="F22" s="180"/>
      <c r="G22" s="180"/>
      <c r="H22" s="180"/>
      <c r="I22" s="180"/>
      <c r="J22" s="180"/>
      <c r="K22" s="180"/>
      <c r="L22" s="180"/>
      <c r="M22" s="180"/>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C43"/>
  <sheetViews>
    <sheetView workbookViewId="0">
      <selection activeCell="C38" sqref="C38"/>
    </sheetView>
  </sheetViews>
  <sheetFormatPr defaultRowHeight="15"/>
  <cols>
    <col min="1" max="1" width="11.42578125" customWidth="1"/>
    <col min="2" max="2" width="76.85546875" style="2" customWidth="1"/>
    <col min="3" max="3" width="22.85546875" customWidth="1"/>
  </cols>
  <sheetData>
    <row r="1" spans="1:3">
      <c r="A1" s="1" t="s">
        <v>108</v>
      </c>
      <c r="B1" t="str">
        <f>Info!C2</f>
        <v>ს.ს "პროკრედიტ ბანკი"</v>
      </c>
    </row>
    <row r="2" spans="1:3">
      <c r="A2" s="1" t="s">
        <v>109</v>
      </c>
      <c r="B2" s="326">
        <f>'1. key ratios'!B2</f>
        <v>45382</v>
      </c>
    </row>
    <row r="3" spans="1:3">
      <c r="A3" s="1"/>
      <c r="B3"/>
    </row>
    <row r="4" spans="1:3">
      <c r="A4" s="1" t="s">
        <v>320</v>
      </c>
      <c r="B4" t="s">
        <v>279</v>
      </c>
    </row>
    <row r="5" spans="1:3">
      <c r="A5" s="259"/>
      <c r="B5" s="259" t="s">
        <v>280</v>
      </c>
      <c r="C5" s="271"/>
    </row>
    <row r="6" spans="1:3">
      <c r="A6" s="260">
        <v>1</v>
      </c>
      <c r="B6" s="272" t="s">
        <v>332</v>
      </c>
      <c r="C6" s="273">
        <v>1839731502.9644504</v>
      </c>
    </row>
    <row r="7" spans="1:3">
      <c r="A7" s="260">
        <v>2</v>
      </c>
      <c r="B7" s="272" t="s">
        <v>281</v>
      </c>
      <c r="C7" s="273">
        <v>-10940222.256194098</v>
      </c>
    </row>
    <row r="8" spans="1:3">
      <c r="A8" s="261">
        <v>3</v>
      </c>
      <c r="B8" s="274" t="s">
        <v>282</v>
      </c>
      <c r="C8" s="275">
        <f>C6+C7</f>
        <v>1828791280.7082562</v>
      </c>
    </row>
    <row r="9" spans="1:3">
      <c r="A9" s="262"/>
      <c r="B9" s="262" t="s">
        <v>283</v>
      </c>
      <c r="C9" s="276"/>
    </row>
    <row r="10" spans="1:3">
      <c r="A10" s="263">
        <v>4</v>
      </c>
      <c r="B10" s="277" t="s">
        <v>284</v>
      </c>
      <c r="C10" s="273"/>
    </row>
    <row r="11" spans="1:3">
      <c r="A11" s="263">
        <v>5</v>
      </c>
      <c r="B11" s="278" t="s">
        <v>285</v>
      </c>
      <c r="C11" s="273"/>
    </row>
    <row r="12" spans="1:3">
      <c r="A12" s="263" t="s">
        <v>286</v>
      </c>
      <c r="B12" s="272" t="s">
        <v>287</v>
      </c>
      <c r="C12" s="275">
        <f>'15. CCR'!E21</f>
        <v>0</v>
      </c>
    </row>
    <row r="13" spans="1:3">
      <c r="A13" s="264">
        <v>6</v>
      </c>
      <c r="B13" s="279" t="s">
        <v>288</v>
      </c>
      <c r="C13" s="273"/>
    </row>
    <row r="14" spans="1:3">
      <c r="A14" s="264">
        <v>7</v>
      </c>
      <c r="B14" s="280" t="s">
        <v>289</v>
      </c>
      <c r="C14" s="273"/>
    </row>
    <row r="15" spans="1:3">
      <c r="A15" s="265">
        <v>8</v>
      </c>
      <c r="B15" s="272" t="s">
        <v>290</v>
      </c>
      <c r="C15" s="273"/>
    </row>
    <row r="16" spans="1:3" ht="24">
      <c r="A16" s="264">
        <v>9</v>
      </c>
      <c r="B16" s="280" t="s">
        <v>291</v>
      </c>
      <c r="C16" s="273"/>
    </row>
    <row r="17" spans="1:3">
      <c r="A17" s="264">
        <v>10</v>
      </c>
      <c r="B17" s="280" t="s">
        <v>292</v>
      </c>
      <c r="C17" s="273"/>
    </row>
    <row r="18" spans="1:3">
      <c r="A18" s="266">
        <v>11</v>
      </c>
      <c r="B18" s="281" t="s">
        <v>293</v>
      </c>
      <c r="C18" s="275">
        <f>SUM(C10:C17)</f>
        <v>0</v>
      </c>
    </row>
    <row r="19" spans="1:3">
      <c r="A19" s="262"/>
      <c r="B19" s="262" t="s">
        <v>294</v>
      </c>
      <c r="C19" s="282"/>
    </row>
    <row r="20" spans="1:3">
      <c r="A20" s="264">
        <v>12</v>
      </c>
      <c r="B20" s="277" t="s">
        <v>295</v>
      </c>
      <c r="C20" s="273"/>
    </row>
    <row r="21" spans="1:3">
      <c r="A21" s="264">
        <v>13</v>
      </c>
      <c r="B21" s="277" t="s">
        <v>296</v>
      </c>
      <c r="C21" s="273"/>
    </row>
    <row r="22" spans="1:3">
      <c r="A22" s="264">
        <v>14</v>
      </c>
      <c r="B22" s="277" t="s">
        <v>297</v>
      </c>
      <c r="C22" s="273"/>
    </row>
    <row r="23" spans="1:3" ht="24">
      <c r="A23" s="264" t="s">
        <v>298</v>
      </c>
      <c r="B23" s="277" t="s">
        <v>299</v>
      </c>
      <c r="C23" s="273"/>
    </row>
    <row r="24" spans="1:3">
      <c r="A24" s="264">
        <v>15</v>
      </c>
      <c r="B24" s="277" t="s">
        <v>300</v>
      </c>
      <c r="C24" s="273"/>
    </row>
    <row r="25" spans="1:3">
      <c r="A25" s="264" t="s">
        <v>301</v>
      </c>
      <c r="B25" s="272" t="s">
        <v>302</v>
      </c>
      <c r="C25" s="273"/>
    </row>
    <row r="26" spans="1:3">
      <c r="A26" s="266">
        <v>16</v>
      </c>
      <c r="B26" s="281" t="s">
        <v>303</v>
      </c>
      <c r="C26" s="275">
        <f>SUM(C20:C25)</f>
        <v>0</v>
      </c>
    </row>
    <row r="27" spans="1:3">
      <c r="A27" s="262"/>
      <c r="B27" s="262" t="s">
        <v>304</v>
      </c>
      <c r="C27" s="276"/>
    </row>
    <row r="28" spans="1:3">
      <c r="A28" s="263">
        <v>17</v>
      </c>
      <c r="B28" s="272" t="s">
        <v>305</v>
      </c>
      <c r="C28" s="273">
        <v>160786316.66130799</v>
      </c>
    </row>
    <row r="29" spans="1:3">
      <c r="A29" s="263">
        <v>18</v>
      </c>
      <c r="B29" s="272" t="s">
        <v>306</v>
      </c>
      <c r="C29" s="273">
        <v>-74415838.770984009</v>
      </c>
    </row>
    <row r="30" spans="1:3">
      <c r="A30" s="266">
        <v>19</v>
      </c>
      <c r="B30" s="281" t="s">
        <v>307</v>
      </c>
      <c r="C30" s="275">
        <f>C28+C29</f>
        <v>86370477.890323982</v>
      </c>
    </row>
    <row r="31" spans="1:3">
      <c r="A31" s="267"/>
      <c r="B31" s="262" t="s">
        <v>308</v>
      </c>
      <c r="C31" s="276"/>
    </row>
    <row r="32" spans="1:3">
      <c r="A32" s="263" t="s">
        <v>309</v>
      </c>
      <c r="B32" s="277" t="s">
        <v>310</v>
      </c>
      <c r="C32" s="283"/>
    </row>
    <row r="33" spans="1:3">
      <c r="A33" s="263" t="s">
        <v>311</v>
      </c>
      <c r="B33" s="278" t="s">
        <v>312</v>
      </c>
      <c r="C33" s="283"/>
    </row>
    <row r="34" spans="1:3">
      <c r="A34" s="262"/>
      <c r="B34" s="262" t="s">
        <v>313</v>
      </c>
      <c r="C34" s="276"/>
    </row>
    <row r="35" spans="1:3">
      <c r="A35" s="266">
        <v>20</v>
      </c>
      <c r="B35" s="281" t="s">
        <v>86</v>
      </c>
      <c r="C35" s="275">
        <f>'1. key ratios'!C9</f>
        <v>298127689.14380586</v>
      </c>
    </row>
    <row r="36" spans="1:3">
      <c r="A36" s="266">
        <v>21</v>
      </c>
      <c r="B36" s="281" t="s">
        <v>314</v>
      </c>
      <c r="C36" s="275">
        <f>C8+C18+C26+C30</f>
        <v>1915161758.5985801</v>
      </c>
    </row>
    <row r="37" spans="1:3">
      <c r="A37" s="268"/>
      <c r="B37" s="268" t="s">
        <v>279</v>
      </c>
      <c r="C37" s="276"/>
    </row>
    <row r="38" spans="1:3">
      <c r="A38" s="266">
        <v>22</v>
      </c>
      <c r="B38" s="281" t="s">
        <v>279</v>
      </c>
      <c r="C38" s="614">
        <f>IFERROR(C35/C36,0)</f>
        <v>0.15566710634508535</v>
      </c>
    </row>
    <row r="39" spans="1:3">
      <c r="A39" s="268"/>
      <c r="B39" s="268" t="s">
        <v>315</v>
      </c>
      <c r="C39" s="276"/>
    </row>
    <row r="40" spans="1:3">
      <c r="A40" s="269" t="s">
        <v>316</v>
      </c>
      <c r="B40" s="277" t="s">
        <v>317</v>
      </c>
      <c r="C40" s="283"/>
    </row>
    <row r="41" spans="1:3">
      <c r="A41" s="270" t="s">
        <v>318</v>
      </c>
      <c r="B41" s="278" t="s">
        <v>319</v>
      </c>
      <c r="C41" s="283"/>
    </row>
    <row r="43" spans="1:3">
      <c r="B43" s="295" t="s">
        <v>333</v>
      </c>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G42"/>
  <sheetViews>
    <sheetView zoomScale="90" zoomScaleNormal="90" workbookViewId="0">
      <pane xSplit="2" ySplit="6" topLeftCell="C7" activePane="bottomRight" state="frozen"/>
      <selection pane="topRight" activeCell="C1" sqref="C1"/>
      <selection pane="bottomLeft" activeCell="A7" sqref="A7"/>
      <selection pane="bottomRight" activeCell="C8" sqref="C8:G39"/>
    </sheetView>
  </sheetViews>
  <sheetFormatPr defaultRowHeight="15"/>
  <cols>
    <col min="1" max="1" width="9.85546875" style="1" bestFit="1" customWidth="1"/>
    <col min="2" max="2" width="82.5703125" style="17" customWidth="1"/>
    <col min="3" max="7" width="17.5703125" style="1" customWidth="1"/>
  </cols>
  <sheetData>
    <row r="1" spans="1:7">
      <c r="A1" s="1" t="s">
        <v>108</v>
      </c>
      <c r="B1" s="1" t="str">
        <f>Info!C2</f>
        <v>ს.ს "პროკრედიტ ბანკი"</v>
      </c>
    </row>
    <row r="2" spans="1:7">
      <c r="A2" s="1" t="s">
        <v>109</v>
      </c>
      <c r="B2" s="326">
        <f>'1. key ratios'!B2</f>
        <v>45382</v>
      </c>
    </row>
    <row r="3" spans="1:7">
      <c r="B3" s="326"/>
    </row>
    <row r="4" spans="1:7" ht="15.75" thickBot="1">
      <c r="A4" s="1" t="s">
        <v>380</v>
      </c>
      <c r="B4" s="188" t="s">
        <v>345</v>
      </c>
    </row>
    <row r="5" spans="1:7">
      <c r="A5" s="329"/>
      <c r="B5" s="330"/>
      <c r="C5" s="711" t="s">
        <v>346</v>
      </c>
      <c r="D5" s="711"/>
      <c r="E5" s="711"/>
      <c r="F5" s="711"/>
      <c r="G5" s="712" t="s">
        <v>347</v>
      </c>
    </row>
    <row r="6" spans="1:7">
      <c r="A6" s="331"/>
      <c r="B6" s="332"/>
      <c r="C6" s="333" t="s">
        <v>348</v>
      </c>
      <c r="D6" s="333" t="s">
        <v>349</v>
      </c>
      <c r="E6" s="333" t="s">
        <v>350</v>
      </c>
      <c r="F6" s="333" t="s">
        <v>351</v>
      </c>
      <c r="G6" s="713"/>
    </row>
    <row r="7" spans="1:7">
      <c r="A7" s="334"/>
      <c r="B7" s="335" t="s">
        <v>352</v>
      </c>
      <c r="C7" s="336"/>
      <c r="D7" s="336"/>
      <c r="E7" s="336"/>
      <c r="F7" s="336"/>
      <c r="G7" s="337"/>
    </row>
    <row r="8" spans="1:7">
      <c r="A8" s="338">
        <v>1</v>
      </c>
      <c r="B8" s="339" t="s">
        <v>353</v>
      </c>
      <c r="C8" s="340">
        <v>298127689.14380586</v>
      </c>
      <c r="D8" s="340">
        <v>0</v>
      </c>
      <c r="E8" s="340">
        <v>0</v>
      </c>
      <c r="F8" s="340">
        <v>412419520.73847497</v>
      </c>
      <c r="G8" s="341">
        <v>710547209.88228083</v>
      </c>
    </row>
    <row r="9" spans="1:7">
      <c r="A9" s="338">
        <v>2</v>
      </c>
      <c r="B9" s="342" t="s">
        <v>85</v>
      </c>
      <c r="C9" s="340">
        <v>298127689.14380586</v>
      </c>
      <c r="D9" s="340">
        <v>0</v>
      </c>
      <c r="E9" s="340">
        <v>0</v>
      </c>
      <c r="F9" s="340">
        <v>11638800</v>
      </c>
      <c r="G9" s="341">
        <v>309766489.14380586</v>
      </c>
    </row>
    <row r="10" spans="1:7">
      <c r="A10" s="338">
        <v>3</v>
      </c>
      <c r="B10" s="342" t="s">
        <v>354</v>
      </c>
      <c r="C10" s="343"/>
      <c r="D10" s="343"/>
      <c r="E10" s="343"/>
      <c r="F10" s="340">
        <v>400780720.73847497</v>
      </c>
      <c r="G10" s="341">
        <v>400780720.73847497</v>
      </c>
    </row>
    <row r="11" spans="1:7" ht="26.25">
      <c r="A11" s="338">
        <v>4</v>
      </c>
      <c r="B11" s="339" t="s">
        <v>355</v>
      </c>
      <c r="C11" s="340">
        <v>254572629.08609998</v>
      </c>
      <c r="D11" s="340">
        <v>70597797.428975001</v>
      </c>
      <c r="E11" s="340">
        <v>97136465.04672499</v>
      </c>
      <c r="F11" s="340">
        <v>19075672.587099999</v>
      </c>
      <c r="G11" s="341">
        <v>405535899.083785</v>
      </c>
    </row>
    <row r="12" spans="1:7">
      <c r="A12" s="338">
        <v>5</v>
      </c>
      <c r="B12" s="342" t="s">
        <v>356</v>
      </c>
      <c r="C12" s="340">
        <v>234346669.5941</v>
      </c>
      <c r="D12" s="344">
        <v>64763311.770475</v>
      </c>
      <c r="E12" s="340">
        <v>94347648.615724996</v>
      </c>
      <c r="F12" s="340">
        <v>17308185.596000001</v>
      </c>
      <c r="G12" s="341">
        <v>390227524.79748499</v>
      </c>
    </row>
    <row r="13" spans="1:7">
      <c r="A13" s="338">
        <v>6</v>
      </c>
      <c r="B13" s="342" t="s">
        <v>357</v>
      </c>
      <c r="C13" s="340">
        <v>20225959.491999999</v>
      </c>
      <c r="D13" s="344">
        <v>5834485.6584999999</v>
      </c>
      <c r="E13" s="340">
        <v>2788816.4309999999</v>
      </c>
      <c r="F13" s="340">
        <v>1767486.9911</v>
      </c>
      <c r="G13" s="341">
        <v>15308374.286299998</v>
      </c>
    </row>
    <row r="14" spans="1:7">
      <c r="A14" s="338">
        <v>7</v>
      </c>
      <c r="B14" s="339" t="s">
        <v>358</v>
      </c>
      <c r="C14" s="340">
        <v>423172856.59809989</v>
      </c>
      <c r="D14" s="340">
        <v>109105924.3777</v>
      </c>
      <c r="E14" s="340">
        <v>80487640.141000003</v>
      </c>
      <c r="F14" s="340">
        <v>175000</v>
      </c>
      <c r="G14" s="341">
        <v>296924344.95820004</v>
      </c>
    </row>
    <row r="15" spans="1:7" ht="51.75">
      <c r="A15" s="338">
        <v>8</v>
      </c>
      <c r="B15" s="342" t="s">
        <v>359</v>
      </c>
      <c r="C15" s="340">
        <v>408580459.3876999</v>
      </c>
      <c r="D15" s="344">
        <v>104605590.38770001</v>
      </c>
      <c r="E15" s="340">
        <v>62635286.6087</v>
      </c>
      <c r="F15" s="340">
        <v>175000</v>
      </c>
      <c r="G15" s="341">
        <v>287998168.19205004</v>
      </c>
    </row>
    <row r="16" spans="1:7" ht="26.25">
      <c r="A16" s="338">
        <v>9</v>
      </c>
      <c r="B16" s="342" t="s">
        <v>360</v>
      </c>
      <c r="C16" s="340">
        <v>14592397.2104</v>
      </c>
      <c r="D16" s="344">
        <v>4500333.99</v>
      </c>
      <c r="E16" s="340">
        <v>17852353.532299999</v>
      </c>
      <c r="F16" s="340">
        <v>0</v>
      </c>
      <c r="G16" s="341">
        <v>8926176.7661499996</v>
      </c>
    </row>
    <row r="17" spans="1:7">
      <c r="A17" s="338">
        <v>10</v>
      </c>
      <c r="B17" s="339" t="s">
        <v>361</v>
      </c>
      <c r="C17" s="340">
        <v>0</v>
      </c>
      <c r="D17" s="344">
        <v>0</v>
      </c>
      <c r="E17" s="340">
        <v>0</v>
      </c>
      <c r="F17" s="340">
        <v>0</v>
      </c>
      <c r="G17" s="341">
        <v>0</v>
      </c>
    </row>
    <row r="18" spans="1:7">
      <c r="A18" s="338">
        <v>11</v>
      </c>
      <c r="B18" s="339" t="s">
        <v>89</v>
      </c>
      <c r="C18" s="340">
        <v>0</v>
      </c>
      <c r="D18" s="344">
        <v>67462736.769700006</v>
      </c>
      <c r="E18" s="340">
        <v>4075274.4692999995</v>
      </c>
      <c r="F18" s="340">
        <v>808282.17560000008</v>
      </c>
      <c r="G18" s="341">
        <v>0</v>
      </c>
    </row>
    <row r="19" spans="1:7">
      <c r="A19" s="338">
        <v>12</v>
      </c>
      <c r="B19" s="342" t="s">
        <v>362</v>
      </c>
      <c r="C19" s="343"/>
      <c r="D19" s="344">
        <v>8426207.2320000008</v>
      </c>
      <c r="E19" s="340">
        <v>0</v>
      </c>
      <c r="F19" s="340">
        <v>0</v>
      </c>
      <c r="G19" s="341">
        <v>0</v>
      </c>
    </row>
    <row r="20" spans="1:7" ht="26.25">
      <c r="A20" s="338">
        <v>13</v>
      </c>
      <c r="B20" s="342" t="s">
        <v>363</v>
      </c>
      <c r="C20" s="340">
        <v>0</v>
      </c>
      <c r="D20" s="340">
        <v>59036529.537700005</v>
      </c>
      <c r="E20" s="340">
        <v>4075274.4692999995</v>
      </c>
      <c r="F20" s="340">
        <v>808282.17560000008</v>
      </c>
      <c r="G20" s="341">
        <v>0</v>
      </c>
    </row>
    <row r="21" spans="1:7">
      <c r="A21" s="345">
        <v>14</v>
      </c>
      <c r="B21" s="346" t="s">
        <v>364</v>
      </c>
      <c r="C21" s="343">
        <v>0</v>
      </c>
      <c r="D21" s="343">
        <v>0</v>
      </c>
      <c r="E21" s="343">
        <v>0</v>
      </c>
      <c r="F21" s="343">
        <v>0</v>
      </c>
      <c r="G21" s="347">
        <v>1413007453.9242659</v>
      </c>
    </row>
    <row r="22" spans="1:7">
      <c r="A22" s="348"/>
      <c r="B22" s="367" t="s">
        <v>365</v>
      </c>
      <c r="C22" s="349"/>
      <c r="D22" s="350"/>
      <c r="E22" s="349"/>
      <c r="F22" s="349"/>
      <c r="G22" s="351"/>
    </row>
    <row r="23" spans="1:7">
      <c r="A23" s="338">
        <v>15</v>
      </c>
      <c r="B23" s="339" t="s">
        <v>224</v>
      </c>
      <c r="C23" s="352">
        <v>266024489.75799999</v>
      </c>
      <c r="D23" s="353">
        <v>296949627.7924</v>
      </c>
      <c r="E23" s="352">
        <v>0</v>
      </c>
      <c r="F23" s="352">
        <v>0</v>
      </c>
      <c r="G23" s="341">
        <v>15021521.38962</v>
      </c>
    </row>
    <row r="24" spans="1:7">
      <c r="A24" s="338">
        <v>16</v>
      </c>
      <c r="B24" s="339" t="s">
        <v>366</v>
      </c>
      <c r="C24" s="340">
        <v>0</v>
      </c>
      <c r="D24" s="344">
        <v>104882802.3882</v>
      </c>
      <c r="E24" s="340">
        <v>229391888.2455</v>
      </c>
      <c r="F24" s="340">
        <v>829302481.49300003</v>
      </c>
      <c r="G24" s="341">
        <v>818367727.19165003</v>
      </c>
    </row>
    <row r="25" spans="1:7" ht="26.25">
      <c r="A25" s="338">
        <v>17</v>
      </c>
      <c r="B25" s="342" t="s">
        <v>367</v>
      </c>
      <c r="C25" s="340">
        <v>0</v>
      </c>
      <c r="D25" s="344">
        <v>0</v>
      </c>
      <c r="E25" s="340">
        <v>0</v>
      </c>
      <c r="F25" s="340">
        <v>0</v>
      </c>
      <c r="G25" s="341">
        <v>0</v>
      </c>
    </row>
    <row r="26" spans="1:7" ht="26.25">
      <c r="A26" s="338">
        <v>18</v>
      </c>
      <c r="B26" s="342" t="s">
        <v>368</v>
      </c>
      <c r="C26" s="340">
        <v>0</v>
      </c>
      <c r="D26" s="344">
        <v>0</v>
      </c>
      <c r="E26" s="340">
        <v>0</v>
      </c>
      <c r="F26" s="340">
        <v>2329020.9900000002</v>
      </c>
      <c r="G26" s="341">
        <v>349353.14850000001</v>
      </c>
    </row>
    <row r="27" spans="1:7">
      <c r="A27" s="338">
        <v>19</v>
      </c>
      <c r="B27" s="342" t="s">
        <v>369</v>
      </c>
      <c r="C27" s="340">
        <v>0</v>
      </c>
      <c r="D27" s="344">
        <v>79460441.915099993</v>
      </c>
      <c r="E27" s="340">
        <v>187822915.39380002</v>
      </c>
      <c r="F27" s="340">
        <v>677762408.30739999</v>
      </c>
      <c r="G27" s="341">
        <v>676405368.41356504</v>
      </c>
    </row>
    <row r="28" spans="1:7">
      <c r="A28" s="338">
        <v>20</v>
      </c>
      <c r="B28" s="354" t="s">
        <v>370</v>
      </c>
      <c r="C28" s="340">
        <v>0</v>
      </c>
      <c r="D28" s="344">
        <v>0</v>
      </c>
      <c r="E28" s="340">
        <v>0</v>
      </c>
      <c r="F28" s="340">
        <v>0</v>
      </c>
      <c r="G28" s="341">
        <v>0</v>
      </c>
    </row>
    <row r="29" spans="1:7">
      <c r="A29" s="338">
        <v>21</v>
      </c>
      <c r="B29" s="342" t="s">
        <v>371</v>
      </c>
      <c r="C29" s="340">
        <v>0</v>
      </c>
      <c r="D29" s="344">
        <v>22490716.549600001</v>
      </c>
      <c r="E29" s="340">
        <v>39698623.084700003</v>
      </c>
      <c r="F29" s="340">
        <v>146661808.86660001</v>
      </c>
      <c r="G29" s="341">
        <v>137546177.57208502</v>
      </c>
    </row>
    <row r="30" spans="1:7">
      <c r="A30" s="338">
        <v>22</v>
      </c>
      <c r="B30" s="354" t="s">
        <v>370</v>
      </c>
      <c r="C30" s="340">
        <v>0</v>
      </c>
      <c r="D30" s="344">
        <v>6822101.1966000004</v>
      </c>
      <c r="E30" s="340">
        <v>14977498.021500001</v>
      </c>
      <c r="F30" s="340">
        <v>54163012.736199997</v>
      </c>
      <c r="G30" s="341">
        <v>48197550.90834</v>
      </c>
    </row>
    <row r="31" spans="1:7" ht="26.25">
      <c r="A31" s="338">
        <v>23</v>
      </c>
      <c r="B31" s="342" t="s">
        <v>372</v>
      </c>
      <c r="C31" s="340">
        <v>0</v>
      </c>
      <c r="D31" s="344">
        <v>2931643.9235</v>
      </c>
      <c r="E31" s="340">
        <v>1870349.767</v>
      </c>
      <c r="F31" s="340">
        <v>2549243.3289999999</v>
      </c>
      <c r="G31" s="341">
        <v>4066828.0575000001</v>
      </c>
    </row>
    <row r="32" spans="1:7">
      <c r="A32" s="338">
        <v>24</v>
      </c>
      <c r="B32" s="339" t="s">
        <v>373</v>
      </c>
      <c r="C32" s="340">
        <v>0</v>
      </c>
      <c r="D32" s="344">
        <v>0</v>
      </c>
      <c r="E32" s="340">
        <v>0</v>
      </c>
      <c r="F32" s="340">
        <v>0</v>
      </c>
      <c r="G32" s="341">
        <v>0</v>
      </c>
    </row>
    <row r="33" spans="1:7">
      <c r="A33" s="338">
        <v>25</v>
      </c>
      <c r="B33" s="339" t="s">
        <v>99</v>
      </c>
      <c r="C33" s="340">
        <v>2752678.7248610873</v>
      </c>
      <c r="D33" s="340">
        <v>23597488.527321797</v>
      </c>
      <c r="E33" s="340">
        <v>6241650.5534298299</v>
      </c>
      <c r="F33" s="340">
        <v>77991255.636788815</v>
      </c>
      <c r="G33" s="341">
        <v>93422763.761990726</v>
      </c>
    </row>
    <row r="34" spans="1:7">
      <c r="A34" s="338">
        <v>26</v>
      </c>
      <c r="B34" s="342" t="s">
        <v>374</v>
      </c>
      <c r="C34" s="343"/>
      <c r="D34" s="344">
        <v>8431955.6643000003</v>
      </c>
      <c r="E34" s="340">
        <v>0</v>
      </c>
      <c r="F34" s="340">
        <v>0</v>
      </c>
      <c r="G34" s="341">
        <v>8431955.6643000003</v>
      </c>
    </row>
    <row r="35" spans="1:7">
      <c r="A35" s="338">
        <v>27</v>
      </c>
      <c r="B35" s="342" t="s">
        <v>375</v>
      </c>
      <c r="C35" s="340">
        <v>2752678.7248610873</v>
      </c>
      <c r="D35" s="344">
        <v>15165532.863021797</v>
      </c>
      <c r="E35" s="340">
        <v>6241650.5534298299</v>
      </c>
      <c r="F35" s="340">
        <v>77991255.636788815</v>
      </c>
      <c r="G35" s="341">
        <v>84990808.097690731</v>
      </c>
    </row>
    <row r="36" spans="1:7">
      <c r="A36" s="338">
        <v>28</v>
      </c>
      <c r="B36" s="339" t="s">
        <v>376</v>
      </c>
      <c r="C36" s="340">
        <v>0</v>
      </c>
      <c r="D36" s="344">
        <v>94039597.070700034</v>
      </c>
      <c r="E36" s="340">
        <v>23811758.069800001</v>
      </c>
      <c r="F36" s="340">
        <v>43018953.909499995</v>
      </c>
      <c r="G36" s="341">
        <v>13280061.364560001</v>
      </c>
    </row>
    <row r="37" spans="1:7">
      <c r="A37" s="345">
        <v>29</v>
      </c>
      <c r="B37" s="346" t="s">
        <v>377</v>
      </c>
      <c r="C37" s="343"/>
      <c r="D37" s="343"/>
      <c r="E37" s="343"/>
      <c r="F37" s="343"/>
      <c r="G37" s="347">
        <v>940092073.70782077</v>
      </c>
    </row>
    <row r="38" spans="1:7">
      <c r="A38" s="334"/>
      <c r="B38" s="355"/>
      <c r="C38" s="356"/>
      <c r="D38" s="356"/>
      <c r="E38" s="356"/>
      <c r="F38" s="356"/>
      <c r="G38" s="357"/>
    </row>
    <row r="39" spans="1:7" ht="15.75" thickBot="1">
      <c r="A39" s="358">
        <v>30</v>
      </c>
      <c r="B39" s="359" t="s">
        <v>345</v>
      </c>
      <c r="C39" s="220"/>
      <c r="D39" s="205"/>
      <c r="E39" s="205"/>
      <c r="F39" s="360"/>
      <c r="G39" s="361">
        <v>1.5030521939741686</v>
      </c>
    </row>
    <row r="42" spans="1:7" ht="39">
      <c r="B42" s="17" t="s">
        <v>378</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51"/>
  <sheetViews>
    <sheetView zoomScale="80" zoomScaleNormal="80" workbookViewId="0">
      <pane xSplit="1" ySplit="5" topLeftCell="B6" activePane="bottomRight" state="frozen"/>
      <selection pane="topRight" activeCell="B1" sqref="B1"/>
      <selection pane="bottomLeft" activeCell="A6" sqref="A6"/>
      <selection pane="bottomRight" activeCell="B18" sqref="B18:B23"/>
    </sheetView>
  </sheetViews>
  <sheetFormatPr defaultRowHeight="16.5"/>
  <cols>
    <col min="1" max="1" width="9.5703125" style="14" bestFit="1" customWidth="1"/>
    <col min="2" max="2" width="88.42578125" style="12" customWidth="1"/>
    <col min="3" max="7" width="14.28515625" style="1" bestFit="1" customWidth="1"/>
    <col min="8" max="9" width="6.7109375" customWidth="1"/>
  </cols>
  <sheetData>
    <row r="1" spans="1:7">
      <c r="A1" s="13" t="s">
        <v>108</v>
      </c>
      <c r="B1" s="294" t="str">
        <f>Info!C2</f>
        <v>ს.ს "პროკრედიტ ბანკი"</v>
      </c>
    </row>
    <row r="2" spans="1:7">
      <c r="A2" s="13" t="s">
        <v>109</v>
      </c>
      <c r="B2" s="326">
        <v>45382</v>
      </c>
    </row>
    <row r="3" spans="1:7" ht="17.25" thickBot="1">
      <c r="A3" s="13"/>
    </row>
    <row r="4" spans="1:7" ht="17.25" thickBot="1">
      <c r="A4" s="33" t="s">
        <v>189</v>
      </c>
      <c r="B4" s="138" t="s">
        <v>139</v>
      </c>
      <c r="C4" s="139"/>
      <c r="D4" s="659" t="s">
        <v>690</v>
      </c>
      <c r="E4" s="660"/>
      <c r="F4" s="660"/>
      <c r="G4" s="661"/>
    </row>
    <row r="5" spans="1:7" ht="60" customHeight="1">
      <c r="A5" s="191" t="s">
        <v>25</v>
      </c>
      <c r="B5" s="192"/>
      <c r="C5" s="312" t="str">
        <f>INT((MONTH($B$2))/3)&amp;"Q"&amp;"-"&amp;YEAR($B$2)</f>
        <v>1Q-2024</v>
      </c>
      <c r="D5" s="312" t="s">
        <v>708</v>
      </c>
      <c r="E5" s="312" t="s">
        <v>709</v>
      </c>
      <c r="F5" s="312" t="s">
        <v>710</v>
      </c>
      <c r="G5" s="313" t="s">
        <v>711</v>
      </c>
    </row>
    <row r="6" spans="1:7" ht="15.75">
      <c r="A6" s="314"/>
      <c r="B6" s="315" t="s">
        <v>106</v>
      </c>
      <c r="C6" s="193"/>
      <c r="D6" s="645"/>
      <c r="E6" s="193"/>
      <c r="F6" s="193"/>
      <c r="G6" s="194"/>
    </row>
    <row r="7" spans="1:7" ht="15.75">
      <c r="A7" s="314"/>
      <c r="B7" s="316" t="s">
        <v>110</v>
      </c>
      <c r="C7" s="193"/>
      <c r="D7" s="645"/>
      <c r="E7" s="193"/>
      <c r="F7" s="193"/>
      <c r="G7" s="194"/>
    </row>
    <row r="8" spans="1:7" ht="15.75">
      <c r="A8" s="298">
        <v>1</v>
      </c>
      <c r="B8" s="299" t="s">
        <v>22</v>
      </c>
      <c r="C8" s="317">
        <v>298127689.14380586</v>
      </c>
      <c r="D8" s="317">
        <v>287008542.74380583</v>
      </c>
      <c r="E8" s="317">
        <v>283054965.23380589</v>
      </c>
      <c r="F8" s="317">
        <v>298922206.65380591</v>
      </c>
      <c r="G8" s="318">
        <v>285780006.34999996</v>
      </c>
    </row>
    <row r="9" spans="1:7" ht="15.75">
      <c r="A9" s="298">
        <v>2</v>
      </c>
      <c r="B9" s="299" t="s">
        <v>86</v>
      </c>
      <c r="C9" s="317">
        <v>298127689.14380586</v>
      </c>
      <c r="D9" s="317">
        <v>287008542.74380583</v>
      </c>
      <c r="E9" s="317">
        <v>283054965.23380589</v>
      </c>
      <c r="F9" s="317">
        <v>298922206.65380591</v>
      </c>
      <c r="G9" s="318">
        <v>285780006.34999996</v>
      </c>
    </row>
    <row r="10" spans="1:7" ht="15.75">
      <c r="A10" s="298">
        <v>3</v>
      </c>
      <c r="B10" s="299" t="s">
        <v>85</v>
      </c>
      <c r="C10" s="317">
        <v>309766489.14380586</v>
      </c>
      <c r="D10" s="317">
        <v>298911342.74380583</v>
      </c>
      <c r="E10" s="317">
        <v>294377365.23380589</v>
      </c>
      <c r="F10" s="317">
        <v>313154706.65380591</v>
      </c>
      <c r="G10" s="318">
        <v>299688506.34999996</v>
      </c>
    </row>
    <row r="11" spans="1:7" ht="15.75">
      <c r="A11" s="298">
        <v>4</v>
      </c>
      <c r="B11" s="299" t="s">
        <v>337</v>
      </c>
      <c r="C11" s="317">
        <v>167729058.84220782</v>
      </c>
      <c r="D11" s="317">
        <v>160042479.2564382</v>
      </c>
      <c r="E11" s="317">
        <v>141072172.78600076</v>
      </c>
      <c r="F11" s="317">
        <v>140571909.33709431</v>
      </c>
      <c r="G11" s="318">
        <v>139808585.8826811</v>
      </c>
    </row>
    <row r="12" spans="1:7" ht="15.75">
      <c r="A12" s="298">
        <v>5</v>
      </c>
      <c r="B12" s="299" t="s">
        <v>338</v>
      </c>
      <c r="C12" s="317">
        <v>204941563.82471949</v>
      </c>
      <c r="D12" s="317">
        <v>196380494.72087747</v>
      </c>
      <c r="E12" s="317">
        <v>172011402.94108945</v>
      </c>
      <c r="F12" s="317">
        <v>171474747.46115938</v>
      </c>
      <c r="G12" s="318">
        <v>170864311.73866951</v>
      </c>
    </row>
    <row r="13" spans="1:7" ht="15.75">
      <c r="A13" s="298">
        <v>6</v>
      </c>
      <c r="B13" s="299" t="s">
        <v>339</v>
      </c>
      <c r="C13" s="317">
        <v>254269313.5659427</v>
      </c>
      <c r="D13" s="317">
        <v>244546831.67260399</v>
      </c>
      <c r="E13" s="317">
        <v>213048125.87000981</v>
      </c>
      <c r="F13" s="317">
        <v>212462129.77781522</v>
      </c>
      <c r="G13" s="318">
        <v>212059492.44781658</v>
      </c>
    </row>
    <row r="14" spans="1:7" ht="15.75">
      <c r="A14" s="314"/>
      <c r="B14" s="315" t="s">
        <v>341</v>
      </c>
      <c r="C14" s="193"/>
      <c r="D14" s="645"/>
      <c r="E14" s="193"/>
      <c r="F14" s="193"/>
      <c r="G14" s="194"/>
    </row>
    <row r="15" spans="1:7" ht="21.95" customHeight="1">
      <c r="A15" s="298">
        <v>7</v>
      </c>
      <c r="B15" s="299" t="s">
        <v>340</v>
      </c>
      <c r="C15" s="317">
        <v>1382924104.0898964</v>
      </c>
      <c r="D15" s="317">
        <v>1342003094.3643045</v>
      </c>
      <c r="E15" s="317">
        <v>1243396354.4535625</v>
      </c>
      <c r="F15" s="317">
        <v>1237862182.9669118</v>
      </c>
      <c r="G15" s="318">
        <v>1263057414.8167207</v>
      </c>
    </row>
    <row r="16" spans="1:7" ht="15.75">
      <c r="A16" s="314"/>
      <c r="B16" s="315" t="s">
        <v>344</v>
      </c>
      <c r="C16" s="193"/>
      <c r="D16" s="645"/>
      <c r="E16" s="193"/>
      <c r="F16" s="193"/>
      <c r="G16" s="194"/>
    </row>
    <row r="17" spans="1:7" ht="15.75">
      <c r="A17" s="298"/>
      <c r="B17" s="316" t="s">
        <v>327</v>
      </c>
      <c r="C17" s="193"/>
      <c r="D17" s="645"/>
      <c r="E17" s="193"/>
      <c r="F17" s="193"/>
      <c r="G17" s="194"/>
    </row>
    <row r="18" spans="1:7" ht="15.75">
      <c r="A18" s="298">
        <v>8</v>
      </c>
      <c r="B18" s="299" t="s">
        <v>335</v>
      </c>
      <c r="C18" s="327">
        <v>0.21557776617105387</v>
      </c>
      <c r="D18" s="646">
        <v>0.21386578313350263</v>
      </c>
      <c r="E18" s="327">
        <v>0.22764661020596327</v>
      </c>
      <c r="F18" s="327">
        <v>0.24148262283717908</v>
      </c>
      <c r="G18" s="328">
        <v>0.2262605032816096</v>
      </c>
    </row>
    <row r="19" spans="1:7" ht="15" customHeight="1">
      <c r="A19" s="298">
        <v>9</v>
      </c>
      <c r="B19" s="299" t="s">
        <v>334</v>
      </c>
      <c r="C19" s="327">
        <v>0.21557776617105387</v>
      </c>
      <c r="D19" s="646">
        <v>0.21386578313350263</v>
      </c>
      <c r="E19" s="327">
        <v>0.22764661020596327</v>
      </c>
      <c r="F19" s="327">
        <v>0.24148262283717908</v>
      </c>
      <c r="G19" s="328">
        <v>0.2262605032816096</v>
      </c>
    </row>
    <row r="20" spans="1:7" ht="15.75">
      <c r="A20" s="298">
        <v>10</v>
      </c>
      <c r="B20" s="299" t="s">
        <v>336</v>
      </c>
      <c r="C20" s="327">
        <v>0.22399384624774002</v>
      </c>
      <c r="D20" s="646">
        <v>0.22273521126670545</v>
      </c>
      <c r="E20" s="327">
        <v>0.23675263658238441</v>
      </c>
      <c r="F20" s="327">
        <v>0.25298026788671724</v>
      </c>
      <c r="G20" s="328">
        <v>0.23727227506398596</v>
      </c>
    </row>
    <row r="21" spans="1:7" ht="15.75">
      <c r="A21" s="298">
        <v>11</v>
      </c>
      <c r="B21" s="299" t="s">
        <v>337</v>
      </c>
      <c r="C21" s="327">
        <v>0.12128580183551754</v>
      </c>
      <c r="D21" s="646">
        <v>0.11925641597141692</v>
      </c>
      <c r="E21" s="327">
        <v>0.11345712272736877</v>
      </c>
      <c r="F21" s="327">
        <v>0.11356022606666208</v>
      </c>
      <c r="G21" s="328">
        <v>0.11069060221856059</v>
      </c>
    </row>
    <row r="22" spans="1:7" ht="15.75">
      <c r="A22" s="298">
        <v>12</v>
      </c>
      <c r="B22" s="299" t="s">
        <v>338</v>
      </c>
      <c r="C22" s="327">
        <v>0.14819436816425419</v>
      </c>
      <c r="D22" s="646">
        <v>0.1463338613342775</v>
      </c>
      <c r="E22" s="327">
        <v>0.13833996080572683</v>
      </c>
      <c r="F22" s="327">
        <v>0.13852490997840178</v>
      </c>
      <c r="G22" s="328">
        <v>0.1352783410589955</v>
      </c>
    </row>
    <row r="23" spans="1:7" ht="15.75">
      <c r="A23" s="298">
        <v>13</v>
      </c>
      <c r="B23" s="299" t="s">
        <v>339</v>
      </c>
      <c r="C23" s="327">
        <v>0.18386353438627606</v>
      </c>
      <c r="D23" s="646">
        <v>0.18222523681172564</v>
      </c>
      <c r="E23" s="327">
        <v>0.1713436951193559</v>
      </c>
      <c r="F23" s="327">
        <v>0.17163633617805929</v>
      </c>
      <c r="G23" s="328">
        <v>0.16789378690167306</v>
      </c>
    </row>
    <row r="24" spans="1:7" ht="15.75">
      <c r="A24" s="314"/>
      <c r="B24" s="315" t="s">
        <v>6</v>
      </c>
      <c r="C24" s="193"/>
      <c r="D24" s="645"/>
      <c r="E24" s="193"/>
      <c r="F24" s="193"/>
      <c r="G24" s="194"/>
    </row>
    <row r="25" spans="1:7" ht="15" customHeight="1">
      <c r="A25" s="319">
        <v>14</v>
      </c>
      <c r="B25" s="320" t="s">
        <v>7</v>
      </c>
      <c r="C25" s="535">
        <v>6.9204665067314375E-2</v>
      </c>
      <c r="D25" s="647">
        <v>6.9146920518058083E-2</v>
      </c>
      <c r="E25" s="535">
        <v>6.9183975767834041E-2</v>
      </c>
      <c r="F25" s="535">
        <v>6.8637984105944322E-2</v>
      </c>
      <c r="G25" s="536">
        <v>6.7456149412345817E-2</v>
      </c>
    </row>
    <row r="26" spans="1:7" ht="15.75">
      <c r="A26" s="319">
        <v>15</v>
      </c>
      <c r="B26" s="320" t="s">
        <v>8</v>
      </c>
      <c r="C26" s="535">
        <v>2.7719676346203904E-2</v>
      </c>
      <c r="D26" s="647">
        <v>2.4156529995658309E-2</v>
      </c>
      <c r="E26" s="535">
        <v>2.3519104563282073E-2</v>
      </c>
      <c r="F26" s="535">
        <v>2.2862436515609732E-2</v>
      </c>
      <c r="G26" s="536">
        <v>2.2619158790002689E-2</v>
      </c>
    </row>
    <row r="27" spans="1:7" ht="15.75">
      <c r="A27" s="319">
        <v>16</v>
      </c>
      <c r="B27" s="320" t="s">
        <v>9</v>
      </c>
      <c r="C27" s="535">
        <v>0.17543117783043538</v>
      </c>
      <c r="D27" s="647">
        <v>4.6673281609437151E-2</v>
      </c>
      <c r="E27" s="535">
        <v>4.7251028695005713E-2</v>
      </c>
      <c r="F27" s="535">
        <v>4.8127364469636974E-2</v>
      </c>
      <c r="G27" s="536">
        <v>4.8154275386169267E-2</v>
      </c>
    </row>
    <row r="28" spans="1:7" ht="15.75">
      <c r="A28" s="319">
        <v>17</v>
      </c>
      <c r="B28" s="320" t="s">
        <v>140</v>
      </c>
      <c r="C28" s="535">
        <v>4.148498872111047E-2</v>
      </c>
      <c r="D28" s="647">
        <v>4.4990390522399754E-2</v>
      </c>
      <c r="E28" s="535">
        <v>4.5664871204551975E-2</v>
      </c>
      <c r="F28" s="535">
        <v>4.5775547590334587E-2</v>
      </c>
      <c r="G28" s="536">
        <v>4.4836990622343129E-2</v>
      </c>
    </row>
    <row r="29" spans="1:7" ht="15.75">
      <c r="A29" s="319">
        <v>18</v>
      </c>
      <c r="B29" s="320" t="s">
        <v>10</v>
      </c>
      <c r="C29" s="535">
        <v>2.4626193215665809E-2</v>
      </c>
      <c r="D29" s="647">
        <v>2.5744294582123399E-2</v>
      </c>
      <c r="E29" s="535">
        <v>3.0842540785519474E-2</v>
      </c>
      <c r="F29" s="535">
        <v>3.140103397167647E-2</v>
      </c>
      <c r="G29" s="536">
        <v>3.1021810997214828E-2</v>
      </c>
    </row>
    <row r="30" spans="1:7" ht="15.75">
      <c r="A30" s="319">
        <v>19</v>
      </c>
      <c r="B30" s="320" t="s">
        <v>11</v>
      </c>
      <c r="C30" s="535">
        <v>0.1465573576785705</v>
      </c>
      <c r="D30" s="647">
        <v>0.14702591346427371</v>
      </c>
      <c r="E30" s="535">
        <v>0.17357444243253081</v>
      </c>
      <c r="F30" s="535">
        <v>0.17507682042882444</v>
      </c>
      <c r="G30" s="536">
        <v>0.17682178100545431</v>
      </c>
    </row>
    <row r="31" spans="1:7" ht="15.75">
      <c r="A31" s="314"/>
      <c r="B31" s="315" t="s">
        <v>12</v>
      </c>
      <c r="C31" s="537"/>
      <c r="D31" s="648"/>
      <c r="E31" s="537"/>
      <c r="F31" s="537"/>
      <c r="G31" s="538"/>
    </row>
    <row r="32" spans="1:7" ht="15.75">
      <c r="A32" s="319">
        <v>20</v>
      </c>
      <c r="B32" s="320" t="s">
        <v>13</v>
      </c>
      <c r="C32" s="535">
        <v>2.8043174962515783E-2</v>
      </c>
      <c r="D32" s="647">
        <v>3.1465534264227504E-2</v>
      </c>
      <c r="E32" s="535">
        <v>2.7169635141406967E-2</v>
      </c>
      <c r="F32" s="535">
        <v>2.9156245298270617E-2</v>
      </c>
      <c r="G32" s="536">
        <v>2.8434200581178889E-2</v>
      </c>
    </row>
    <row r="33" spans="1:7" ht="15" customHeight="1">
      <c r="A33" s="319">
        <v>21</v>
      </c>
      <c r="B33" s="320" t="s">
        <v>703</v>
      </c>
      <c r="C33" s="535">
        <v>2.2782750873374724E-2</v>
      </c>
      <c r="D33" s="647">
        <v>2.445448948004602E-2</v>
      </c>
      <c r="E33" s="535">
        <v>2.2454660299243326E-2</v>
      </c>
      <c r="F33" s="535">
        <v>2.3159556899518194E-2</v>
      </c>
      <c r="G33" s="536">
        <v>2.5135755468757546E-2</v>
      </c>
    </row>
    <row r="34" spans="1:7" ht="15.75">
      <c r="A34" s="319">
        <v>22</v>
      </c>
      <c r="B34" s="320" t="s">
        <v>14</v>
      </c>
      <c r="C34" s="535">
        <v>0.68427635643198381</v>
      </c>
      <c r="D34" s="647">
        <v>0.69807568477183235</v>
      </c>
      <c r="E34" s="535">
        <v>0.68327507747242855</v>
      </c>
      <c r="F34" s="535">
        <v>0.69502880331460082</v>
      </c>
      <c r="G34" s="536">
        <v>0.69051686414737001</v>
      </c>
    </row>
    <row r="35" spans="1:7" ht="15" customHeight="1">
      <c r="A35" s="319">
        <v>23</v>
      </c>
      <c r="B35" s="320" t="s">
        <v>15</v>
      </c>
      <c r="C35" s="535">
        <v>0.60740154110356681</v>
      </c>
      <c r="D35" s="647">
        <v>0.62082725127850613</v>
      </c>
      <c r="E35" s="535">
        <v>0.63193808414608676</v>
      </c>
      <c r="F35" s="535">
        <v>0.64001178093249167</v>
      </c>
      <c r="G35" s="536">
        <v>0.63954760756654583</v>
      </c>
    </row>
    <row r="36" spans="1:7" ht="15.75">
      <c r="A36" s="319">
        <v>24</v>
      </c>
      <c r="B36" s="320" t="s">
        <v>16</v>
      </c>
      <c r="C36" s="535">
        <v>6.5592736608521565E-2</v>
      </c>
      <c r="D36" s="647">
        <v>3.5671695774088227E-2</v>
      </c>
      <c r="E36" s="535">
        <v>-4.3586346145689193E-3</v>
      </c>
      <c r="F36" s="535">
        <v>-1.8573562230968888E-2</v>
      </c>
      <c r="G36" s="536">
        <v>-3.1911040723059468E-2</v>
      </c>
    </row>
    <row r="37" spans="1:7" ht="15" customHeight="1">
      <c r="A37" s="314"/>
      <c r="B37" s="315" t="s">
        <v>17</v>
      </c>
      <c r="C37" s="537"/>
      <c r="D37" s="648"/>
      <c r="E37" s="537"/>
      <c r="F37" s="537"/>
      <c r="G37" s="538"/>
    </row>
    <row r="38" spans="1:7" ht="15" customHeight="1">
      <c r="A38" s="319">
        <v>25</v>
      </c>
      <c r="B38" s="320" t="s">
        <v>18</v>
      </c>
      <c r="C38" s="539">
        <v>0.30594756265946521</v>
      </c>
      <c r="D38" s="649">
        <v>0.31488130959197752</v>
      </c>
      <c r="E38" s="539">
        <v>0.31575356486332257</v>
      </c>
      <c r="F38" s="539">
        <v>0.31209190939307657</v>
      </c>
      <c r="G38" s="540">
        <v>0.27559949547180901</v>
      </c>
    </row>
    <row r="39" spans="1:7" ht="15" customHeight="1">
      <c r="A39" s="319">
        <v>26</v>
      </c>
      <c r="B39" s="320" t="s">
        <v>19</v>
      </c>
      <c r="C39" s="539">
        <v>0.74745487672270083</v>
      </c>
      <c r="D39" s="649">
        <v>0.74817474367060344</v>
      </c>
      <c r="E39" s="539">
        <v>0.76128144222776595</v>
      </c>
      <c r="F39" s="539">
        <v>0.77793795573371038</v>
      </c>
      <c r="G39" s="540">
        <v>0.78847754664238634</v>
      </c>
    </row>
    <row r="40" spans="1:7" ht="15" customHeight="1">
      <c r="A40" s="319">
        <v>27</v>
      </c>
      <c r="B40" s="321" t="s">
        <v>20</v>
      </c>
      <c r="C40" s="539">
        <v>0.39523160073849778</v>
      </c>
      <c r="D40" s="649">
        <v>0.40416596945710787</v>
      </c>
      <c r="E40" s="539">
        <v>0.40840042549288175</v>
      </c>
      <c r="F40" s="539">
        <v>0.37595177997486096</v>
      </c>
      <c r="G40" s="540">
        <v>0.38070765035147336</v>
      </c>
    </row>
    <row r="41" spans="1:7" ht="15" customHeight="1">
      <c r="A41" s="325"/>
      <c r="B41" s="315" t="s">
        <v>248</v>
      </c>
      <c r="C41" s="193"/>
      <c r="D41" s="645"/>
      <c r="E41" s="193"/>
      <c r="F41" s="193"/>
      <c r="G41" s="194"/>
    </row>
    <row r="42" spans="1:7" ht="15" customHeight="1">
      <c r="A42" s="319">
        <v>28</v>
      </c>
      <c r="B42" s="366" t="s">
        <v>241</v>
      </c>
      <c r="C42" s="321">
        <v>556792245.74498093</v>
      </c>
      <c r="D42" s="650">
        <v>562635920.89750004</v>
      </c>
      <c r="E42" s="321">
        <v>528274924.461371</v>
      </c>
      <c r="F42" s="321">
        <v>526833372.49870002</v>
      </c>
      <c r="G42" s="324">
        <v>435541083.84380001</v>
      </c>
    </row>
    <row r="43" spans="1:7" ht="15.75">
      <c r="A43" s="319">
        <v>29</v>
      </c>
      <c r="B43" s="320" t="s">
        <v>242</v>
      </c>
      <c r="C43" s="322">
        <v>306316613.22774899</v>
      </c>
      <c r="D43" s="651">
        <v>296248908.39557755</v>
      </c>
      <c r="E43" s="322">
        <v>269669183.03660256</v>
      </c>
      <c r="F43" s="322">
        <v>268973058.60497099</v>
      </c>
      <c r="G43" s="323">
        <v>243509818.3920185</v>
      </c>
    </row>
    <row r="44" spans="1:7" ht="15.75">
      <c r="A44" s="362">
        <v>30</v>
      </c>
      <c r="B44" s="363" t="s">
        <v>240</v>
      </c>
      <c r="C44" s="533">
        <v>1.8177017559638569</v>
      </c>
      <c r="D44" s="652">
        <v>1.8991999799918897</v>
      </c>
      <c r="E44" s="533">
        <v>1.9589740233301614</v>
      </c>
      <c r="F44" s="533">
        <v>1.958684543467371</v>
      </c>
      <c r="G44" s="534">
        <v>1.7885976291216179</v>
      </c>
    </row>
    <row r="45" spans="1:7" ht="15.75">
      <c r="A45" s="362"/>
      <c r="B45" s="315" t="s">
        <v>345</v>
      </c>
      <c r="C45" s="193"/>
      <c r="D45" s="645"/>
      <c r="E45" s="193"/>
      <c r="F45" s="193"/>
      <c r="G45" s="194"/>
    </row>
    <row r="46" spans="1:7" ht="15.75">
      <c r="A46" s="362">
        <v>31</v>
      </c>
      <c r="B46" s="363" t="s">
        <v>352</v>
      </c>
      <c r="C46" s="364">
        <v>1413007453.9242656</v>
      </c>
      <c r="D46" s="653">
        <v>1375445188.4344397</v>
      </c>
      <c r="E46" s="364">
        <v>1326873255.0597618</v>
      </c>
      <c r="F46" s="364">
        <v>1339350668.6287146</v>
      </c>
      <c r="G46" s="365">
        <v>1287990012.3487723</v>
      </c>
    </row>
    <row r="47" spans="1:7" ht="15.75">
      <c r="A47" s="362">
        <v>32</v>
      </c>
      <c r="B47" s="363" t="s">
        <v>365</v>
      </c>
      <c r="C47" s="364">
        <v>940092073.70785427</v>
      </c>
      <c r="D47" s="653">
        <v>905676691.55636537</v>
      </c>
      <c r="E47" s="364">
        <v>863691594.62303758</v>
      </c>
      <c r="F47" s="364">
        <v>882093818.73078132</v>
      </c>
      <c r="G47" s="365">
        <v>850351100.51402581</v>
      </c>
    </row>
    <row r="48" spans="1:7" thickBot="1">
      <c r="A48" s="74">
        <v>33</v>
      </c>
      <c r="B48" s="151" t="s">
        <v>379</v>
      </c>
      <c r="C48" s="531">
        <v>1.5030521939741148</v>
      </c>
      <c r="D48" s="654">
        <v>1.5186933717713302</v>
      </c>
      <c r="E48" s="531">
        <v>1.5362813107367128</v>
      </c>
      <c r="F48" s="531">
        <v>1.518376662650087</v>
      </c>
      <c r="G48" s="532">
        <v>1.5146567242286153</v>
      </c>
    </row>
    <row r="49" spans="1:2">
      <c r="A49" s="15"/>
    </row>
    <row r="50" spans="1:2" ht="40.5">
      <c r="B50" s="17" t="s">
        <v>698</v>
      </c>
    </row>
    <row r="51" spans="1:2" ht="66">
      <c r="B51" s="229" t="s">
        <v>247</v>
      </c>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I26"/>
  <sheetViews>
    <sheetView showGridLines="0" zoomScale="80" zoomScaleNormal="80" workbookViewId="0">
      <selection activeCell="E30" sqref="E30"/>
    </sheetView>
  </sheetViews>
  <sheetFormatPr defaultColWidth="9.140625" defaultRowHeight="15"/>
  <cols>
    <col min="1" max="1" width="11.85546875" style="369" bestFit="1" customWidth="1"/>
    <col min="2" max="2" width="105.140625" style="369" bestFit="1" customWidth="1"/>
    <col min="3" max="4" width="18.85546875" style="369" bestFit="1" customWidth="1"/>
    <col min="5" max="5" width="19.5703125" style="369" bestFit="1" customWidth="1"/>
    <col min="6" max="6" width="18.85546875" style="369" bestFit="1" customWidth="1"/>
    <col min="7" max="7" width="36.140625" style="369" bestFit="1" customWidth="1"/>
    <col min="8" max="8" width="20.5703125" style="369" bestFit="1" customWidth="1"/>
    <col min="9" max="16384" width="9.140625" style="369"/>
  </cols>
  <sheetData>
    <row r="1" spans="1:9">
      <c r="A1" s="368" t="s">
        <v>108</v>
      </c>
      <c r="B1" s="294" t="str">
        <f>Info!C2</f>
        <v>ს.ს "პროკრედიტ ბანკი"</v>
      </c>
    </row>
    <row r="2" spans="1:9">
      <c r="A2" s="368" t="s">
        <v>109</v>
      </c>
      <c r="B2" s="371">
        <f>'1. key ratios'!B2</f>
        <v>45382</v>
      </c>
    </row>
    <row r="3" spans="1:9">
      <c r="A3" s="370" t="s">
        <v>381</v>
      </c>
    </row>
    <row r="5" spans="1:9">
      <c r="A5" s="714" t="s">
        <v>382</v>
      </c>
      <c r="B5" s="715"/>
      <c r="C5" s="720" t="s">
        <v>383</v>
      </c>
      <c r="D5" s="721"/>
      <c r="E5" s="721"/>
      <c r="F5" s="721"/>
      <c r="G5" s="721"/>
      <c r="H5" s="722"/>
    </row>
    <row r="6" spans="1:9">
      <c r="A6" s="716"/>
      <c r="B6" s="717"/>
      <c r="C6" s="723"/>
      <c r="D6" s="724"/>
      <c r="E6" s="724"/>
      <c r="F6" s="724"/>
      <c r="G6" s="724"/>
      <c r="H6" s="725"/>
    </row>
    <row r="7" spans="1:9">
      <c r="A7" s="718"/>
      <c r="B7" s="719"/>
      <c r="C7" s="451" t="s">
        <v>384</v>
      </c>
      <c r="D7" s="451" t="s">
        <v>385</v>
      </c>
      <c r="E7" s="451" t="s">
        <v>386</v>
      </c>
      <c r="F7" s="451" t="s">
        <v>387</v>
      </c>
      <c r="G7" s="451" t="s">
        <v>497</v>
      </c>
      <c r="H7" s="451" t="s">
        <v>66</v>
      </c>
    </row>
    <row r="8" spans="1:9">
      <c r="A8" s="447">
        <v>1</v>
      </c>
      <c r="B8" s="446" t="s">
        <v>134</v>
      </c>
      <c r="C8" s="615">
        <v>241045446.48139998</v>
      </c>
      <c r="D8" s="615">
        <v>101366883.75</v>
      </c>
      <c r="E8" s="615">
        <v>22354830.990000002</v>
      </c>
      <c r="F8" s="615"/>
      <c r="G8" s="615"/>
      <c r="H8" s="615">
        <f t="shared" ref="H8:H20" si="0">SUM(C8:G8)</f>
        <v>364767161.22140002</v>
      </c>
      <c r="I8" s="616"/>
    </row>
    <row r="9" spans="1:9">
      <c r="A9" s="447">
        <v>2</v>
      </c>
      <c r="B9" s="446" t="s">
        <v>135</v>
      </c>
      <c r="C9" s="615"/>
      <c r="D9" s="615"/>
      <c r="E9" s="615"/>
      <c r="F9" s="615"/>
      <c r="G9" s="615"/>
      <c r="H9" s="615">
        <f t="shared" si="0"/>
        <v>0</v>
      </c>
      <c r="I9" s="616"/>
    </row>
    <row r="10" spans="1:9">
      <c r="A10" s="447">
        <v>3</v>
      </c>
      <c r="B10" s="446" t="s">
        <v>136</v>
      </c>
      <c r="C10" s="615"/>
      <c r="D10" s="615"/>
      <c r="E10" s="615"/>
      <c r="F10" s="615"/>
      <c r="G10" s="615"/>
      <c r="H10" s="615">
        <f t="shared" si="0"/>
        <v>0</v>
      </c>
      <c r="I10" s="616"/>
    </row>
    <row r="11" spans="1:9">
      <c r="A11" s="447">
        <v>4</v>
      </c>
      <c r="B11" s="446" t="s">
        <v>137</v>
      </c>
      <c r="C11" s="615"/>
      <c r="D11" s="615"/>
      <c r="E11" s="615"/>
      <c r="F11" s="615"/>
      <c r="G11" s="615"/>
      <c r="H11" s="615">
        <f t="shared" si="0"/>
        <v>0</v>
      </c>
      <c r="I11" s="616"/>
    </row>
    <row r="12" spans="1:9">
      <c r="A12" s="447">
        <v>5</v>
      </c>
      <c r="B12" s="446" t="s">
        <v>699</v>
      </c>
      <c r="C12" s="615"/>
      <c r="D12" s="615"/>
      <c r="E12" s="615"/>
      <c r="F12" s="615"/>
      <c r="G12" s="615"/>
      <c r="H12" s="615">
        <f t="shared" si="0"/>
        <v>0</v>
      </c>
      <c r="I12" s="616"/>
    </row>
    <row r="13" spans="1:9">
      <c r="A13" s="447">
        <v>6</v>
      </c>
      <c r="B13" s="446" t="s">
        <v>138</v>
      </c>
      <c r="C13" s="615">
        <v>156489518.11482599</v>
      </c>
      <c r="D13" s="615">
        <v>0</v>
      </c>
      <c r="E13" s="615">
        <v>0</v>
      </c>
      <c r="F13" s="615"/>
      <c r="G13" s="615">
        <v>1734451.9498409999</v>
      </c>
      <c r="H13" s="615">
        <f t="shared" si="0"/>
        <v>158223970.06466699</v>
      </c>
      <c r="I13" s="616"/>
    </row>
    <row r="14" spans="1:9">
      <c r="A14" s="447">
        <v>7</v>
      </c>
      <c r="B14" s="446" t="s">
        <v>71</v>
      </c>
      <c r="C14" s="615">
        <v>0</v>
      </c>
      <c r="D14" s="615">
        <v>223361659.20945907</v>
      </c>
      <c r="E14" s="615">
        <v>245625852.65400001</v>
      </c>
      <c r="F14" s="615">
        <v>344018143.21990001</v>
      </c>
      <c r="G14" s="615">
        <v>1147576.8757</v>
      </c>
      <c r="H14" s="615">
        <f t="shared" si="0"/>
        <v>814153231.95905912</v>
      </c>
      <c r="I14" s="616"/>
    </row>
    <row r="15" spans="1:9">
      <c r="A15" s="447">
        <v>8</v>
      </c>
      <c r="B15" s="448" t="s">
        <v>72</v>
      </c>
      <c r="C15" s="615">
        <v>0</v>
      </c>
      <c r="D15" s="615">
        <v>60688184.859058991</v>
      </c>
      <c r="E15" s="615">
        <v>108603023.9341</v>
      </c>
      <c r="F15" s="615">
        <v>137452832.4745</v>
      </c>
      <c r="G15" s="615">
        <v>780616.84740000009</v>
      </c>
      <c r="H15" s="615">
        <f t="shared" si="0"/>
        <v>307524658.11505902</v>
      </c>
      <c r="I15" s="616"/>
    </row>
    <row r="16" spans="1:9">
      <c r="A16" s="447">
        <v>9</v>
      </c>
      <c r="B16" s="446" t="s">
        <v>700</v>
      </c>
      <c r="C16" s="615">
        <v>0</v>
      </c>
      <c r="D16" s="615">
        <v>16610607.980682004</v>
      </c>
      <c r="E16" s="615">
        <v>28354480.7502</v>
      </c>
      <c r="F16" s="615">
        <v>37810585.088200003</v>
      </c>
      <c r="G16" s="615">
        <v>167332.89679999999</v>
      </c>
      <c r="H16" s="615">
        <f t="shared" si="0"/>
        <v>82943006.715882003</v>
      </c>
      <c r="I16" s="616"/>
    </row>
    <row r="17" spans="1:9">
      <c r="A17" s="447">
        <v>10</v>
      </c>
      <c r="B17" s="450" t="s">
        <v>402</v>
      </c>
      <c r="C17" s="615">
        <v>0</v>
      </c>
      <c r="D17" s="615">
        <v>1018501.7562000001</v>
      </c>
      <c r="E17" s="615">
        <v>6353953.6640999997</v>
      </c>
      <c r="F17" s="615">
        <v>1288575.0151</v>
      </c>
      <c r="G17" s="615">
        <v>1545759.6874000002</v>
      </c>
      <c r="H17" s="615">
        <f t="shared" si="0"/>
        <v>10206790.1228</v>
      </c>
      <c r="I17" s="616"/>
    </row>
    <row r="18" spans="1:9">
      <c r="A18" s="447">
        <v>11</v>
      </c>
      <c r="B18" s="446" t="s">
        <v>68</v>
      </c>
      <c r="C18" s="615"/>
      <c r="D18" s="615"/>
      <c r="E18" s="615"/>
      <c r="F18" s="615"/>
      <c r="G18" s="615">
        <v>4238070.51</v>
      </c>
      <c r="H18" s="615">
        <f t="shared" si="0"/>
        <v>4238070.51</v>
      </c>
      <c r="I18" s="616"/>
    </row>
    <row r="19" spans="1:9">
      <c r="A19" s="447">
        <v>12</v>
      </c>
      <c r="B19" s="446" t="s">
        <v>69</v>
      </c>
      <c r="C19" s="615"/>
      <c r="D19" s="615"/>
      <c r="E19" s="615"/>
      <c r="F19" s="615"/>
      <c r="G19" s="615"/>
      <c r="H19" s="615">
        <f t="shared" si="0"/>
        <v>0</v>
      </c>
      <c r="I19" s="616"/>
    </row>
    <row r="20" spans="1:9">
      <c r="A20" s="449">
        <v>13</v>
      </c>
      <c r="B20" s="448" t="s">
        <v>70</v>
      </c>
      <c r="C20" s="615"/>
      <c r="D20" s="615"/>
      <c r="E20" s="615"/>
      <c r="F20" s="615"/>
      <c r="G20" s="615"/>
      <c r="H20" s="615">
        <f t="shared" si="0"/>
        <v>0</v>
      </c>
      <c r="I20" s="616"/>
    </row>
    <row r="21" spans="1:9">
      <c r="A21" s="447">
        <v>14</v>
      </c>
      <c r="B21" s="446" t="s">
        <v>388</v>
      </c>
      <c r="C21" s="615">
        <v>45549485.517884001</v>
      </c>
      <c r="D21" s="615">
        <v>295482.56224291964</v>
      </c>
      <c r="E21" s="615">
        <v>201975.71968882426</v>
      </c>
      <c r="F21" s="615"/>
      <c r="G21" s="615">
        <v>50894238.180706352</v>
      </c>
      <c r="H21" s="615">
        <f>SUM(C21:G21)</f>
        <v>96941181.980522096</v>
      </c>
      <c r="I21" s="616"/>
    </row>
    <row r="22" spans="1:9">
      <c r="A22" s="445">
        <v>15</v>
      </c>
      <c r="B22" s="444" t="s">
        <v>66</v>
      </c>
      <c r="C22" s="615">
        <f>SUM(C18:C21)+SUM(C8:C16)</f>
        <v>443084450.11410999</v>
      </c>
      <c r="D22" s="615">
        <f t="shared" ref="D22:H22" si="1">SUM(D18:D21)+SUM(D8:D16)</f>
        <v>402322818.36144298</v>
      </c>
      <c r="E22" s="615">
        <f t="shared" si="1"/>
        <v>405140164.04798883</v>
      </c>
      <c r="F22" s="615">
        <f t="shared" si="1"/>
        <v>519281560.78260005</v>
      </c>
      <c r="G22" s="615">
        <f t="shared" si="1"/>
        <v>58962287.260447353</v>
      </c>
      <c r="H22" s="615">
        <f t="shared" si="1"/>
        <v>1828791280.5665894</v>
      </c>
      <c r="I22" s="616"/>
    </row>
    <row r="23" spans="1:9">
      <c r="C23" s="616"/>
      <c r="D23" s="616"/>
      <c r="E23" s="616"/>
      <c r="F23" s="616"/>
      <c r="G23" s="616"/>
      <c r="H23" s="616"/>
      <c r="I23" s="616"/>
    </row>
    <row r="26" spans="1:9" ht="45">
      <c r="B26" s="377" t="s">
        <v>496</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H26"/>
  <sheetViews>
    <sheetView showGridLines="0" zoomScaleNormal="100" workbookViewId="0">
      <selection activeCell="D23" sqref="D23"/>
    </sheetView>
  </sheetViews>
  <sheetFormatPr defaultColWidth="9.140625" defaultRowHeight="15"/>
  <cols>
    <col min="1" max="1" width="11.85546875" style="372" bestFit="1" customWidth="1"/>
    <col min="2" max="2" width="86.85546875" style="369" customWidth="1"/>
    <col min="3" max="4" width="31.5703125" style="369" customWidth="1"/>
    <col min="5" max="5" width="16.42578125" style="369" bestFit="1" customWidth="1"/>
    <col min="6" max="6" width="14.28515625" style="369" bestFit="1" customWidth="1"/>
    <col min="7" max="7" width="20" style="369" bestFit="1" customWidth="1"/>
    <col min="8" max="8" width="25.140625" style="369" bestFit="1" customWidth="1"/>
    <col min="9" max="16384" width="9.140625" style="369"/>
  </cols>
  <sheetData>
    <row r="1" spans="1:8">
      <c r="A1" s="368" t="s">
        <v>108</v>
      </c>
      <c r="B1" s="294" t="str">
        <f>Info!C2</f>
        <v>ს.ს "პროკრედიტ ბანკი"</v>
      </c>
      <c r="C1" s="463"/>
      <c r="D1" s="463"/>
      <c r="E1" s="463"/>
      <c r="F1" s="463"/>
      <c r="G1" s="463"/>
      <c r="H1" s="463"/>
    </row>
    <row r="2" spans="1:8">
      <c r="A2" s="368" t="s">
        <v>109</v>
      </c>
      <c r="B2" s="371">
        <f>'1. key ratios'!B2</f>
        <v>45382</v>
      </c>
      <c r="C2" s="463"/>
      <c r="D2" s="463"/>
      <c r="E2" s="463"/>
      <c r="F2" s="463"/>
      <c r="G2" s="463"/>
      <c r="H2" s="463"/>
    </row>
    <row r="3" spans="1:8">
      <c r="A3" s="370" t="s">
        <v>389</v>
      </c>
      <c r="B3" s="463"/>
      <c r="C3" s="463"/>
      <c r="D3" s="463"/>
      <c r="E3" s="463"/>
      <c r="F3" s="463"/>
      <c r="G3" s="463"/>
      <c r="H3" s="463"/>
    </row>
    <row r="4" spans="1:8">
      <c r="A4" s="464"/>
      <c r="B4" s="463"/>
      <c r="C4" s="462" t="s">
        <v>390</v>
      </c>
      <c r="D4" s="462" t="s">
        <v>391</v>
      </c>
      <c r="E4" s="462" t="s">
        <v>392</v>
      </c>
      <c r="F4" s="462" t="s">
        <v>393</v>
      </c>
      <c r="G4" s="462" t="s">
        <v>394</v>
      </c>
      <c r="H4" s="462" t="s">
        <v>395</v>
      </c>
    </row>
    <row r="5" spans="1:8" ht="33.950000000000003" customHeight="1">
      <c r="A5" s="714" t="s">
        <v>647</v>
      </c>
      <c r="B5" s="715"/>
      <c r="C5" s="728" t="s">
        <v>484</v>
      </c>
      <c r="D5" s="728"/>
      <c r="E5" s="728" t="s">
        <v>646</v>
      </c>
      <c r="F5" s="726" t="s">
        <v>645</v>
      </c>
      <c r="G5" s="726" t="s">
        <v>399</v>
      </c>
      <c r="H5" s="460" t="s">
        <v>644</v>
      </c>
    </row>
    <row r="6" spans="1:8" ht="30">
      <c r="A6" s="718"/>
      <c r="B6" s="719"/>
      <c r="C6" s="461" t="s">
        <v>400</v>
      </c>
      <c r="D6" s="461" t="s">
        <v>401</v>
      </c>
      <c r="E6" s="728"/>
      <c r="F6" s="727"/>
      <c r="G6" s="727"/>
      <c r="H6" s="460" t="s">
        <v>643</v>
      </c>
    </row>
    <row r="7" spans="1:8">
      <c r="A7" s="458">
        <v>1</v>
      </c>
      <c r="B7" s="446" t="s">
        <v>134</v>
      </c>
      <c r="C7" s="617"/>
      <c r="D7" s="617">
        <v>364936038.27012402</v>
      </c>
      <c r="E7" s="617">
        <v>168877.05000000002</v>
      </c>
      <c r="F7" s="617"/>
      <c r="G7" s="617"/>
      <c r="H7" s="618">
        <f t="shared" ref="H7:H20" si="0">C7+D7-E7-F7</f>
        <v>364767161.22012401</v>
      </c>
    </row>
    <row r="8" spans="1:8" ht="14.45" customHeight="1">
      <c r="A8" s="458">
        <v>2</v>
      </c>
      <c r="B8" s="446" t="s">
        <v>135</v>
      </c>
      <c r="C8" s="617"/>
      <c r="D8" s="617">
        <v>0</v>
      </c>
      <c r="E8" s="617">
        <v>0</v>
      </c>
      <c r="F8" s="617"/>
      <c r="G8" s="617"/>
      <c r="H8" s="618">
        <f t="shared" si="0"/>
        <v>0</v>
      </c>
    </row>
    <row r="9" spans="1:8">
      <c r="A9" s="458">
        <v>3</v>
      </c>
      <c r="B9" s="446" t="s">
        <v>136</v>
      </c>
      <c r="C9" s="617"/>
      <c r="D9" s="617">
        <v>0</v>
      </c>
      <c r="E9" s="617">
        <v>0</v>
      </c>
      <c r="F9" s="617"/>
      <c r="G9" s="617"/>
      <c r="H9" s="618">
        <f t="shared" si="0"/>
        <v>0</v>
      </c>
    </row>
    <row r="10" spans="1:8">
      <c r="A10" s="458">
        <v>4</v>
      </c>
      <c r="B10" s="446" t="s">
        <v>137</v>
      </c>
      <c r="C10" s="617"/>
      <c r="D10" s="617">
        <v>0</v>
      </c>
      <c r="E10" s="617">
        <v>0</v>
      </c>
      <c r="F10" s="617"/>
      <c r="G10" s="617"/>
      <c r="H10" s="618">
        <f t="shared" si="0"/>
        <v>0</v>
      </c>
    </row>
    <row r="11" spans="1:8">
      <c r="A11" s="458">
        <v>5</v>
      </c>
      <c r="B11" s="446" t="s">
        <v>699</v>
      </c>
      <c r="C11" s="617"/>
      <c r="D11" s="617">
        <v>0</v>
      </c>
      <c r="E11" s="617">
        <v>0</v>
      </c>
      <c r="F11" s="617"/>
      <c r="G11" s="617"/>
      <c r="H11" s="618">
        <f t="shared" si="0"/>
        <v>0</v>
      </c>
    </row>
    <row r="12" spans="1:8">
      <c r="A12" s="458">
        <v>6</v>
      </c>
      <c r="B12" s="446" t="s">
        <v>138</v>
      </c>
      <c r="C12" s="617"/>
      <c r="D12" s="617">
        <v>158344590.42941102</v>
      </c>
      <c r="E12" s="617">
        <v>120620.37</v>
      </c>
      <c r="F12" s="617"/>
      <c r="G12" s="617"/>
      <c r="H12" s="618">
        <f t="shared" si="0"/>
        <v>158223970.05941102</v>
      </c>
    </row>
    <row r="13" spans="1:8">
      <c r="A13" s="458">
        <v>7</v>
      </c>
      <c r="B13" s="446" t="s">
        <v>71</v>
      </c>
      <c r="C13" s="617">
        <v>29239271.719675999</v>
      </c>
      <c r="D13" s="617">
        <v>807758799.01170206</v>
      </c>
      <c r="E13" s="617">
        <v>22844838.772318996</v>
      </c>
      <c r="F13" s="617"/>
      <c r="G13" s="617">
        <v>0</v>
      </c>
      <c r="H13" s="618">
        <f t="shared" si="0"/>
        <v>814153231.95905912</v>
      </c>
    </row>
    <row r="14" spans="1:8">
      <c r="A14" s="458">
        <v>8</v>
      </c>
      <c r="B14" s="448" t="s">
        <v>72</v>
      </c>
      <c r="C14" s="617">
        <v>4060861.1342889997</v>
      </c>
      <c r="D14" s="617">
        <v>307055693.96231902</v>
      </c>
      <c r="E14" s="617">
        <v>3591896.9815489999</v>
      </c>
      <c r="F14" s="617"/>
      <c r="G14" s="617">
        <v>588872.71300400002</v>
      </c>
      <c r="H14" s="618">
        <f t="shared" si="0"/>
        <v>307524658.11505902</v>
      </c>
    </row>
    <row r="15" spans="1:8">
      <c r="A15" s="458">
        <v>9</v>
      </c>
      <c r="B15" s="446" t="s">
        <v>700</v>
      </c>
      <c r="C15" s="617">
        <v>1742052.3167340001</v>
      </c>
      <c r="D15" s="617">
        <v>82837278.30528</v>
      </c>
      <c r="E15" s="617">
        <v>1636323.906132</v>
      </c>
      <c r="F15" s="617"/>
      <c r="G15" s="617">
        <v>0</v>
      </c>
      <c r="H15" s="618">
        <f t="shared" si="0"/>
        <v>82943006.715882003</v>
      </c>
    </row>
    <row r="16" spans="1:8">
      <c r="A16" s="458">
        <v>10</v>
      </c>
      <c r="B16" s="450" t="s">
        <v>402</v>
      </c>
      <c r="C16" s="617">
        <v>28801795.91609</v>
      </c>
      <c r="D16" s="617"/>
      <c r="E16" s="617">
        <v>18595005.793299999</v>
      </c>
      <c r="F16" s="617"/>
      <c r="G16" s="617"/>
      <c r="H16" s="618">
        <f t="shared" si="0"/>
        <v>10206790.122790001</v>
      </c>
    </row>
    <row r="17" spans="1:8">
      <c r="A17" s="458">
        <v>11</v>
      </c>
      <c r="B17" s="446" t="s">
        <v>68</v>
      </c>
      <c r="C17" s="617"/>
      <c r="D17" s="617">
        <v>4238070.51</v>
      </c>
      <c r="E17" s="617">
        <v>0</v>
      </c>
      <c r="F17" s="617"/>
      <c r="G17" s="617"/>
      <c r="H17" s="618">
        <f t="shared" si="0"/>
        <v>4238070.51</v>
      </c>
    </row>
    <row r="18" spans="1:8">
      <c r="A18" s="458">
        <v>12</v>
      </c>
      <c r="B18" s="446" t="s">
        <v>69</v>
      </c>
      <c r="C18" s="617"/>
      <c r="D18" s="617">
        <v>0</v>
      </c>
      <c r="E18" s="617">
        <v>0</v>
      </c>
      <c r="F18" s="617"/>
      <c r="G18" s="617"/>
      <c r="H18" s="618">
        <f t="shared" si="0"/>
        <v>0</v>
      </c>
    </row>
    <row r="19" spans="1:8">
      <c r="A19" s="459">
        <v>13</v>
      </c>
      <c r="B19" s="448" t="s">
        <v>70</v>
      </c>
      <c r="C19" s="617"/>
      <c r="D19" s="617">
        <v>0</v>
      </c>
      <c r="E19" s="617">
        <v>0</v>
      </c>
      <c r="F19" s="617"/>
      <c r="G19" s="617"/>
      <c r="H19" s="618">
        <f t="shared" si="0"/>
        <v>0</v>
      </c>
    </row>
    <row r="20" spans="1:8">
      <c r="A20" s="458">
        <v>14</v>
      </c>
      <c r="B20" s="446" t="s">
        <v>388</v>
      </c>
      <c r="C20" s="617"/>
      <c r="D20" s="617">
        <v>96959978.513400659</v>
      </c>
      <c r="E20" s="617">
        <v>18796.53</v>
      </c>
      <c r="F20" s="617"/>
      <c r="G20" s="617"/>
      <c r="H20" s="618">
        <f t="shared" si="0"/>
        <v>96941181.983400658</v>
      </c>
    </row>
    <row r="21" spans="1:8" s="373" customFormat="1">
      <c r="A21" s="457">
        <v>15</v>
      </c>
      <c r="B21" s="456" t="s">
        <v>66</v>
      </c>
      <c r="C21" s="619">
        <f t="shared" ref="C21:H21" si="1">SUM(C7:C15)+SUM(C17:C20)</f>
        <v>35042185.170699</v>
      </c>
      <c r="D21" s="619">
        <f t="shared" si="1"/>
        <v>1822130449.0022364</v>
      </c>
      <c r="E21" s="619">
        <f t="shared" si="1"/>
        <v>28381353.609999999</v>
      </c>
      <c r="F21" s="619">
        <f t="shared" si="1"/>
        <v>0</v>
      </c>
      <c r="G21" s="619">
        <f t="shared" si="1"/>
        <v>588872.71300400002</v>
      </c>
      <c r="H21" s="618">
        <f t="shared" si="1"/>
        <v>1828791280.5629356</v>
      </c>
    </row>
    <row r="22" spans="1:8">
      <c r="A22" s="455">
        <v>16</v>
      </c>
      <c r="B22" s="454" t="s">
        <v>403</v>
      </c>
      <c r="C22" s="617">
        <v>34554989.790698998</v>
      </c>
      <c r="D22" s="617">
        <v>1197651771.2793012</v>
      </c>
      <c r="E22" s="617">
        <v>28073059.521100003</v>
      </c>
      <c r="F22" s="617"/>
      <c r="G22" s="617">
        <v>588872.71300400002</v>
      </c>
      <c r="H22" s="618">
        <f>C22+D22-E22-F22</f>
        <v>1204133701.5489001</v>
      </c>
    </row>
    <row r="23" spans="1:8">
      <c r="A23" s="455">
        <v>17</v>
      </c>
      <c r="B23" s="454" t="s">
        <v>404</v>
      </c>
      <c r="C23" s="617"/>
      <c r="D23" s="617">
        <v>147912909.67000002</v>
      </c>
      <c r="E23" s="617">
        <v>44408.480000000003</v>
      </c>
      <c r="F23" s="617"/>
      <c r="G23" s="617"/>
      <c r="H23" s="618">
        <f>C23+D23-E23-F23</f>
        <v>147868501.19000003</v>
      </c>
    </row>
    <row r="26" spans="1:8" ht="42.6" customHeight="1">
      <c r="B26" s="377" t="s">
        <v>496</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H36"/>
  <sheetViews>
    <sheetView showGridLines="0" topLeftCell="D1" zoomScaleNormal="100" workbookViewId="0">
      <selection activeCell="L18" sqref="L18"/>
    </sheetView>
  </sheetViews>
  <sheetFormatPr defaultColWidth="9.140625" defaultRowHeight="15"/>
  <cols>
    <col min="1" max="1" width="11" style="369" bestFit="1" customWidth="1"/>
    <col min="2" max="2" width="93.42578125" style="369" customWidth="1"/>
    <col min="3" max="4" width="35" style="369" customWidth="1"/>
    <col min="5" max="7" width="22" style="369" customWidth="1"/>
    <col min="8" max="8" width="42.28515625" style="369" bestFit="1" customWidth="1"/>
    <col min="9" max="16384" width="9.140625" style="369"/>
  </cols>
  <sheetData>
    <row r="1" spans="1:8">
      <c r="A1" s="368" t="s">
        <v>108</v>
      </c>
      <c r="B1" s="294" t="str">
        <f>Info!C2</f>
        <v>ს.ს "პროკრედიტ ბანკი"</v>
      </c>
      <c r="C1" s="463"/>
      <c r="D1" s="463"/>
      <c r="E1" s="463"/>
      <c r="F1" s="463"/>
      <c r="G1" s="463"/>
      <c r="H1" s="463"/>
    </row>
    <row r="2" spans="1:8">
      <c r="A2" s="368" t="s">
        <v>109</v>
      </c>
      <c r="B2" s="371">
        <f>'1. key ratios'!B2</f>
        <v>45382</v>
      </c>
      <c r="C2" s="463"/>
      <c r="D2" s="463"/>
      <c r="E2" s="463"/>
      <c r="F2" s="463"/>
      <c r="G2" s="463"/>
      <c r="H2" s="463"/>
    </row>
    <row r="3" spans="1:8">
      <c r="A3" s="370" t="s">
        <v>405</v>
      </c>
      <c r="B3" s="463"/>
      <c r="C3" s="463"/>
      <c r="D3" s="463"/>
      <c r="E3" s="463"/>
      <c r="F3" s="463"/>
      <c r="G3" s="463"/>
      <c r="H3" s="463"/>
    </row>
    <row r="4" spans="1:8">
      <c r="A4" s="463"/>
      <c r="B4" s="463"/>
      <c r="C4" s="462" t="s">
        <v>390</v>
      </c>
      <c r="D4" s="462" t="s">
        <v>391</v>
      </c>
      <c r="E4" s="462" t="s">
        <v>392</v>
      </c>
      <c r="F4" s="462" t="s">
        <v>393</v>
      </c>
      <c r="G4" s="462" t="s">
        <v>394</v>
      </c>
      <c r="H4" s="462" t="s">
        <v>395</v>
      </c>
    </row>
    <row r="5" spans="1:8" ht="41.45" customHeight="1">
      <c r="A5" s="714" t="s">
        <v>649</v>
      </c>
      <c r="B5" s="715"/>
      <c r="C5" s="729" t="s">
        <v>484</v>
      </c>
      <c r="D5" s="730"/>
      <c r="E5" s="726" t="s">
        <v>646</v>
      </c>
      <c r="F5" s="726" t="s">
        <v>645</v>
      </c>
      <c r="G5" s="726" t="s">
        <v>399</v>
      </c>
      <c r="H5" s="460" t="s">
        <v>644</v>
      </c>
    </row>
    <row r="6" spans="1:8" ht="30">
      <c r="A6" s="718"/>
      <c r="B6" s="719"/>
      <c r="C6" s="461" t="s">
        <v>400</v>
      </c>
      <c r="D6" s="461" t="s">
        <v>401</v>
      </c>
      <c r="E6" s="727"/>
      <c r="F6" s="727"/>
      <c r="G6" s="727"/>
      <c r="H6" s="460" t="s">
        <v>643</v>
      </c>
    </row>
    <row r="7" spans="1:8">
      <c r="A7" s="453">
        <v>1</v>
      </c>
      <c r="B7" s="466" t="s">
        <v>406</v>
      </c>
      <c r="C7" s="617">
        <v>0</v>
      </c>
      <c r="D7" s="617">
        <v>366178183.83789599</v>
      </c>
      <c r="E7" s="617">
        <v>184170.79021300003</v>
      </c>
      <c r="F7" s="617"/>
      <c r="G7" s="617">
        <v>0</v>
      </c>
      <c r="H7" s="452">
        <f t="shared" ref="H7:H34" si="0">C7+D7-E7-F7</f>
        <v>365994013.047683</v>
      </c>
    </row>
    <row r="8" spans="1:8">
      <c r="A8" s="453">
        <v>2</v>
      </c>
      <c r="B8" s="466" t="s">
        <v>407</v>
      </c>
      <c r="C8" s="617">
        <v>0</v>
      </c>
      <c r="D8" s="617">
        <v>166407375.78952104</v>
      </c>
      <c r="E8" s="617">
        <v>217077.32689</v>
      </c>
      <c r="F8" s="617"/>
      <c r="G8" s="617">
        <v>0</v>
      </c>
      <c r="H8" s="452">
        <f t="shared" si="0"/>
        <v>166190298.46263105</v>
      </c>
    </row>
    <row r="9" spans="1:8">
      <c r="A9" s="453">
        <v>3</v>
      </c>
      <c r="B9" s="466" t="s">
        <v>648</v>
      </c>
      <c r="C9" s="617">
        <v>0</v>
      </c>
      <c r="D9" s="617">
        <v>0</v>
      </c>
      <c r="E9" s="617">
        <v>0</v>
      </c>
      <c r="F9" s="617"/>
      <c r="G9" s="617">
        <v>0</v>
      </c>
      <c r="H9" s="452">
        <f t="shared" si="0"/>
        <v>0</v>
      </c>
    </row>
    <row r="10" spans="1:8">
      <c r="A10" s="453">
        <v>4</v>
      </c>
      <c r="B10" s="466" t="s">
        <v>408</v>
      </c>
      <c r="C10" s="617">
        <v>0</v>
      </c>
      <c r="D10" s="617">
        <v>17840718.462492</v>
      </c>
      <c r="E10" s="617">
        <v>99436.196330000006</v>
      </c>
      <c r="F10" s="617"/>
      <c r="G10" s="617">
        <v>0</v>
      </c>
      <c r="H10" s="452">
        <f t="shared" si="0"/>
        <v>17741282.266162001</v>
      </c>
    </row>
    <row r="11" spans="1:8">
      <c r="A11" s="453">
        <v>5</v>
      </c>
      <c r="B11" s="466" t="s">
        <v>409</v>
      </c>
      <c r="C11" s="617">
        <v>337245.21568781999</v>
      </c>
      <c r="D11" s="617">
        <v>153822101.35265899</v>
      </c>
      <c r="E11" s="617">
        <v>1080062.531643</v>
      </c>
      <c r="F11" s="617"/>
      <c r="G11" s="617">
        <v>0</v>
      </c>
      <c r="H11" s="452">
        <f t="shared" si="0"/>
        <v>153079284.0367038</v>
      </c>
    </row>
    <row r="12" spans="1:8">
      <c r="A12" s="453">
        <v>6</v>
      </c>
      <c r="B12" s="466" t="s">
        <v>410</v>
      </c>
      <c r="C12" s="617">
        <v>2266661.4247699999</v>
      </c>
      <c r="D12" s="617">
        <v>60414553.104676999</v>
      </c>
      <c r="E12" s="617">
        <v>2005376.950525</v>
      </c>
      <c r="F12" s="617"/>
      <c r="G12" s="617">
        <v>234162.28</v>
      </c>
      <c r="H12" s="452">
        <f t="shared" si="0"/>
        <v>60675837.578921996</v>
      </c>
    </row>
    <row r="13" spans="1:8">
      <c r="A13" s="453">
        <v>7</v>
      </c>
      <c r="B13" s="466" t="s">
        <v>411</v>
      </c>
      <c r="C13" s="617">
        <v>248399.71252038001</v>
      </c>
      <c r="D13" s="617">
        <v>138399871.074247</v>
      </c>
      <c r="E13" s="617">
        <v>574843.52931399993</v>
      </c>
      <c r="F13" s="617"/>
      <c r="G13" s="617">
        <v>0</v>
      </c>
      <c r="H13" s="452">
        <f t="shared" si="0"/>
        <v>138073427.25745338</v>
      </c>
    </row>
    <row r="14" spans="1:8">
      <c r="A14" s="453">
        <v>8</v>
      </c>
      <c r="B14" s="466" t="s">
        <v>412</v>
      </c>
      <c r="C14" s="617">
        <v>1250057.9199443201</v>
      </c>
      <c r="D14" s="617">
        <v>90665073.479930401</v>
      </c>
      <c r="E14" s="617">
        <v>965184.82273699995</v>
      </c>
      <c r="F14" s="617"/>
      <c r="G14" s="617">
        <v>311229.82300400001</v>
      </c>
      <c r="H14" s="452">
        <f t="shared" si="0"/>
        <v>90949946.577137724</v>
      </c>
    </row>
    <row r="15" spans="1:8">
      <c r="A15" s="453">
        <v>9</v>
      </c>
      <c r="B15" s="466" t="s">
        <v>413</v>
      </c>
      <c r="C15" s="617">
        <v>9332783.2713218797</v>
      </c>
      <c r="D15" s="617">
        <v>76110036.020865798</v>
      </c>
      <c r="E15" s="617">
        <v>5738219.9266250003</v>
      </c>
      <c r="F15" s="617"/>
      <c r="G15" s="617">
        <v>0</v>
      </c>
      <c r="H15" s="452">
        <f t="shared" si="0"/>
        <v>79704599.365562677</v>
      </c>
    </row>
    <row r="16" spans="1:8">
      <c r="A16" s="453">
        <v>10</v>
      </c>
      <c r="B16" s="466" t="s">
        <v>414</v>
      </c>
      <c r="C16" s="617">
        <v>0</v>
      </c>
      <c r="D16" s="617">
        <v>91638247.056774303</v>
      </c>
      <c r="E16" s="617">
        <v>184189.08870399999</v>
      </c>
      <c r="F16" s="617"/>
      <c r="G16" s="617">
        <v>0</v>
      </c>
      <c r="H16" s="452">
        <f t="shared" si="0"/>
        <v>91454057.968070298</v>
      </c>
    </row>
    <row r="17" spans="1:8">
      <c r="A17" s="453">
        <v>11</v>
      </c>
      <c r="B17" s="466" t="s">
        <v>415</v>
      </c>
      <c r="C17" s="617">
        <v>0</v>
      </c>
      <c r="D17" s="617">
        <v>19975824.380818099</v>
      </c>
      <c r="E17" s="617">
        <v>26560.520294999998</v>
      </c>
      <c r="F17" s="617"/>
      <c r="G17" s="617">
        <v>0</v>
      </c>
      <c r="H17" s="452">
        <f t="shared" si="0"/>
        <v>19949263.860523097</v>
      </c>
    </row>
    <row r="18" spans="1:8">
      <c r="A18" s="453">
        <v>12</v>
      </c>
      <c r="B18" s="466" t="s">
        <v>416</v>
      </c>
      <c r="C18" s="617">
        <v>2897462.0128000001</v>
      </c>
      <c r="D18" s="617">
        <v>69826028.0006679</v>
      </c>
      <c r="E18" s="617">
        <v>2529012.5059680003</v>
      </c>
      <c r="F18" s="617"/>
      <c r="G18" s="617">
        <v>0</v>
      </c>
      <c r="H18" s="452">
        <f t="shared" si="0"/>
        <v>70194477.507499889</v>
      </c>
    </row>
    <row r="19" spans="1:8">
      <c r="A19" s="453">
        <v>13</v>
      </c>
      <c r="B19" s="466" t="s">
        <v>417</v>
      </c>
      <c r="C19" s="617">
        <v>0</v>
      </c>
      <c r="D19" s="617">
        <v>61560714.765644498</v>
      </c>
      <c r="E19" s="617">
        <v>201096.15166100001</v>
      </c>
      <c r="F19" s="617"/>
      <c r="G19" s="617">
        <v>0</v>
      </c>
      <c r="H19" s="452">
        <f t="shared" si="0"/>
        <v>61359618.613983497</v>
      </c>
    </row>
    <row r="20" spans="1:8">
      <c r="A20" s="453">
        <v>14</v>
      </c>
      <c r="B20" s="466" t="s">
        <v>418</v>
      </c>
      <c r="C20" s="617">
        <v>8940907.4734623898</v>
      </c>
      <c r="D20" s="617">
        <v>56198033.139011003</v>
      </c>
      <c r="E20" s="617">
        <v>6892315.6392178899</v>
      </c>
      <c r="F20" s="617"/>
      <c r="G20" s="617">
        <v>0</v>
      </c>
      <c r="H20" s="452">
        <f t="shared" si="0"/>
        <v>58246624.9732555</v>
      </c>
    </row>
    <row r="21" spans="1:8">
      <c r="A21" s="453">
        <v>15</v>
      </c>
      <c r="B21" s="466" t="s">
        <v>419</v>
      </c>
      <c r="C21" s="617">
        <v>47877.216928000002</v>
      </c>
      <c r="D21" s="617">
        <v>17668164.809100602</v>
      </c>
      <c r="E21" s="617">
        <v>95232.58049800001</v>
      </c>
      <c r="F21" s="617"/>
      <c r="G21" s="617">
        <v>0</v>
      </c>
      <c r="H21" s="452">
        <f t="shared" si="0"/>
        <v>17620809.445530605</v>
      </c>
    </row>
    <row r="22" spans="1:8">
      <c r="A22" s="453">
        <v>16</v>
      </c>
      <c r="B22" s="466" t="s">
        <v>420</v>
      </c>
      <c r="C22" s="617">
        <v>0</v>
      </c>
      <c r="D22" s="617">
        <v>1126534.209735</v>
      </c>
      <c r="E22" s="617">
        <v>9625.9679969999997</v>
      </c>
      <c r="F22" s="617"/>
      <c r="G22" s="617">
        <v>0</v>
      </c>
      <c r="H22" s="452">
        <f t="shared" si="0"/>
        <v>1116908.241738</v>
      </c>
    </row>
    <row r="23" spans="1:8">
      <c r="A23" s="453">
        <v>17</v>
      </c>
      <c r="B23" s="466" t="s">
        <v>421</v>
      </c>
      <c r="C23" s="617">
        <v>0</v>
      </c>
      <c r="D23" s="617">
        <v>1703048.452636</v>
      </c>
      <c r="E23" s="617">
        <v>5166.9533220000003</v>
      </c>
      <c r="F23" s="617"/>
      <c r="G23" s="617">
        <v>0</v>
      </c>
      <c r="H23" s="452">
        <f t="shared" si="0"/>
        <v>1697881.4993139999</v>
      </c>
    </row>
    <row r="24" spans="1:8">
      <c r="A24" s="453">
        <v>18</v>
      </c>
      <c r="B24" s="466" t="s">
        <v>422</v>
      </c>
      <c r="C24" s="617">
        <v>0</v>
      </c>
      <c r="D24" s="617">
        <v>3232210.442115</v>
      </c>
      <c r="E24" s="617">
        <v>21651.074825</v>
      </c>
      <c r="F24" s="617"/>
      <c r="G24" s="617">
        <v>0</v>
      </c>
      <c r="H24" s="452">
        <f t="shared" si="0"/>
        <v>3210559.36729</v>
      </c>
    </row>
    <row r="25" spans="1:8">
      <c r="A25" s="453">
        <v>19</v>
      </c>
      <c r="B25" s="466" t="s">
        <v>423</v>
      </c>
      <c r="C25" s="617">
        <v>0</v>
      </c>
      <c r="D25" s="617">
        <v>2091740.524926</v>
      </c>
      <c r="E25" s="617">
        <v>1787.721974</v>
      </c>
      <c r="F25" s="617"/>
      <c r="G25" s="617">
        <v>0</v>
      </c>
      <c r="H25" s="452">
        <f t="shared" si="0"/>
        <v>2089952.8029519999</v>
      </c>
    </row>
    <row r="26" spans="1:8">
      <c r="A26" s="453">
        <v>20</v>
      </c>
      <c r="B26" s="466" t="s">
        <v>424</v>
      </c>
      <c r="C26" s="617">
        <v>0</v>
      </c>
      <c r="D26" s="617">
        <v>59581023.7943675</v>
      </c>
      <c r="E26" s="617">
        <v>122127.55730499999</v>
      </c>
      <c r="F26" s="617"/>
      <c r="G26" s="617">
        <v>0</v>
      </c>
      <c r="H26" s="452">
        <f t="shared" si="0"/>
        <v>59458896.237062499</v>
      </c>
    </row>
    <row r="27" spans="1:8">
      <c r="A27" s="453">
        <v>21</v>
      </c>
      <c r="B27" s="466" t="s">
        <v>425</v>
      </c>
      <c r="C27" s="617">
        <v>49893.899877999997</v>
      </c>
      <c r="D27" s="617">
        <v>34537812.3997242</v>
      </c>
      <c r="E27" s="617">
        <v>197168.99883900001</v>
      </c>
      <c r="F27" s="617"/>
      <c r="G27" s="617">
        <v>0</v>
      </c>
      <c r="H27" s="452">
        <f t="shared" si="0"/>
        <v>34390537.300763205</v>
      </c>
    </row>
    <row r="28" spans="1:8">
      <c r="A28" s="453">
        <v>22</v>
      </c>
      <c r="B28" s="466" t="s">
        <v>426</v>
      </c>
      <c r="C28" s="617">
        <v>0</v>
      </c>
      <c r="D28" s="617">
        <v>8669984.4660979994</v>
      </c>
      <c r="E28" s="617">
        <v>34559.662354</v>
      </c>
      <c r="F28" s="617"/>
      <c r="G28" s="617">
        <v>0</v>
      </c>
      <c r="H28" s="452">
        <f t="shared" si="0"/>
        <v>8635424.8037439995</v>
      </c>
    </row>
    <row r="29" spans="1:8">
      <c r="A29" s="453">
        <v>23</v>
      </c>
      <c r="B29" s="466" t="s">
        <v>427</v>
      </c>
      <c r="C29" s="617">
        <v>8329375.8960580695</v>
      </c>
      <c r="D29" s="617">
        <v>141109107.730113</v>
      </c>
      <c r="E29" s="617">
        <v>5874538.5864669997</v>
      </c>
      <c r="F29" s="617"/>
      <c r="G29" s="617">
        <v>0</v>
      </c>
      <c r="H29" s="452">
        <f t="shared" si="0"/>
        <v>143563945.03970408</v>
      </c>
    </row>
    <row r="30" spans="1:8">
      <c r="A30" s="453">
        <v>24</v>
      </c>
      <c r="B30" s="466" t="s">
        <v>428</v>
      </c>
      <c r="C30" s="617">
        <v>265048.47199799999</v>
      </c>
      <c r="D30" s="617">
        <v>24705676.846809302</v>
      </c>
      <c r="E30" s="617">
        <v>210394.367383</v>
      </c>
      <c r="F30" s="617"/>
      <c r="G30" s="617">
        <v>0</v>
      </c>
      <c r="H30" s="452">
        <f t="shared" si="0"/>
        <v>24760330.951424301</v>
      </c>
    </row>
    <row r="31" spans="1:8">
      <c r="A31" s="453">
        <v>25</v>
      </c>
      <c r="B31" s="466" t="s">
        <v>429</v>
      </c>
      <c r="C31" s="617">
        <v>61276.718639999999</v>
      </c>
      <c r="D31" s="617">
        <v>6115354.8456490599</v>
      </c>
      <c r="E31" s="617">
        <v>57363.652267999998</v>
      </c>
      <c r="F31" s="617"/>
      <c r="G31" s="617">
        <v>0</v>
      </c>
      <c r="H31" s="452">
        <f t="shared" si="0"/>
        <v>6119267.9120210595</v>
      </c>
    </row>
    <row r="32" spans="1:8">
      <c r="A32" s="453">
        <v>26</v>
      </c>
      <c r="B32" s="466" t="s">
        <v>430</v>
      </c>
      <c r="C32" s="617">
        <v>528000.55669067998</v>
      </c>
      <c r="D32" s="617">
        <v>51842169.993020996</v>
      </c>
      <c r="E32" s="617">
        <v>1035393.8386059999</v>
      </c>
      <c r="F32" s="617"/>
      <c r="G32" s="617">
        <v>0</v>
      </c>
      <c r="H32" s="452">
        <f t="shared" si="0"/>
        <v>51334776.711105675</v>
      </c>
    </row>
    <row r="33" spans="1:8">
      <c r="A33" s="453">
        <v>27</v>
      </c>
      <c r="B33" s="453" t="s">
        <v>99</v>
      </c>
      <c r="C33" s="617">
        <v>487195.37999946624</v>
      </c>
      <c r="D33" s="617">
        <v>100710860.0227375</v>
      </c>
      <c r="E33" s="617">
        <v>18796.668039109558</v>
      </c>
      <c r="F33" s="617"/>
      <c r="G33" s="617">
        <v>43480.61</v>
      </c>
      <c r="H33" s="452">
        <f t="shared" si="0"/>
        <v>101179258.73469785</v>
      </c>
    </row>
    <row r="34" spans="1:8">
      <c r="A34" s="453">
        <v>28</v>
      </c>
      <c r="B34" s="456" t="s">
        <v>66</v>
      </c>
      <c r="C34" s="619">
        <f>SUM(C7:C33)</f>
        <v>35042185.170699</v>
      </c>
      <c r="D34" s="619">
        <f>SUM(D7:D33)</f>
        <v>1822130449.0022364</v>
      </c>
      <c r="E34" s="619">
        <f>SUM(E7:E33)</f>
        <v>28381353.609999999</v>
      </c>
      <c r="F34" s="619">
        <f>SUM(F7:F33)</f>
        <v>0</v>
      </c>
      <c r="G34" s="619">
        <f>SUM(G7:G33)</f>
        <v>588872.71300400002</v>
      </c>
      <c r="H34" s="452">
        <f t="shared" si="0"/>
        <v>1828791280.5629356</v>
      </c>
    </row>
    <row r="36" spans="1:8">
      <c r="B36" s="374"/>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D15"/>
  <sheetViews>
    <sheetView showGridLines="0" zoomScaleNormal="100" workbookViewId="0">
      <selection activeCell="B23" sqref="B23"/>
    </sheetView>
  </sheetViews>
  <sheetFormatPr defaultColWidth="9.140625" defaultRowHeight="15"/>
  <cols>
    <col min="1" max="1" width="11.85546875" style="369" bestFit="1" customWidth="1"/>
    <col min="2" max="2" width="108" style="369" bestFit="1" customWidth="1"/>
    <col min="3" max="3" width="35.5703125" style="369" customWidth="1"/>
    <col min="4" max="4" width="38.42578125" style="369" customWidth="1"/>
    <col min="5" max="16384" width="9.140625" style="369"/>
  </cols>
  <sheetData>
    <row r="1" spans="1:4">
      <c r="A1" s="368" t="s">
        <v>108</v>
      </c>
      <c r="B1" s="294" t="str">
        <f>Info!C2</f>
        <v>ს.ს "პროკრედიტ ბანკი"</v>
      </c>
    </row>
    <row r="2" spans="1:4">
      <c r="A2" s="368" t="s">
        <v>109</v>
      </c>
      <c r="B2" s="371">
        <f>'1. key ratios'!B2</f>
        <v>45382</v>
      </c>
    </row>
    <row r="3" spans="1:4">
      <c r="A3" s="370" t="s">
        <v>431</v>
      </c>
    </row>
    <row r="5" spans="1:4">
      <c r="A5" s="731" t="s">
        <v>660</v>
      </c>
      <c r="B5" s="731"/>
      <c r="C5" s="476" t="s">
        <v>450</v>
      </c>
      <c r="D5" s="476" t="s">
        <v>659</v>
      </c>
    </row>
    <row r="6" spans="1:4">
      <c r="A6" s="475">
        <v>1</v>
      </c>
      <c r="B6" s="468" t="s">
        <v>658</v>
      </c>
      <c r="C6" s="620">
        <v>29286875.690000001</v>
      </c>
      <c r="D6" s="470"/>
    </row>
    <row r="7" spans="1:4">
      <c r="A7" s="472">
        <v>2</v>
      </c>
      <c r="B7" s="468" t="s">
        <v>657</v>
      </c>
      <c r="C7" s="620">
        <f>SUM(C8:C9)</f>
        <v>1839589.5</v>
      </c>
      <c r="D7" s="470">
        <f>SUM(D8:D9)</f>
        <v>0</v>
      </c>
    </row>
    <row r="8" spans="1:4">
      <c r="A8" s="474">
        <v>2.1</v>
      </c>
      <c r="B8" s="473" t="s">
        <v>656</v>
      </c>
      <c r="C8" s="620">
        <v>455846.39</v>
      </c>
      <c r="D8" s="470"/>
    </row>
    <row r="9" spans="1:4">
      <c r="A9" s="474">
        <v>2.2000000000000002</v>
      </c>
      <c r="B9" s="473" t="s">
        <v>655</v>
      </c>
      <c r="C9" s="620">
        <v>1383743.11</v>
      </c>
      <c r="D9" s="470"/>
    </row>
    <row r="10" spans="1:4">
      <c r="A10" s="475">
        <v>3</v>
      </c>
      <c r="B10" s="468" t="s">
        <v>654</v>
      </c>
      <c r="C10" s="620">
        <f>SUM(C11:C13)</f>
        <v>2697004.0999999996</v>
      </c>
      <c r="D10" s="470">
        <f>SUM(D11:D13)</f>
        <v>0</v>
      </c>
    </row>
    <row r="11" spans="1:4">
      <c r="A11" s="474">
        <v>3.1</v>
      </c>
      <c r="B11" s="473" t="s">
        <v>432</v>
      </c>
      <c r="C11" s="620">
        <v>588872.71</v>
      </c>
      <c r="D11" s="470"/>
    </row>
    <row r="12" spans="1:4">
      <c r="A12" s="474">
        <v>3.2</v>
      </c>
      <c r="B12" s="473" t="s">
        <v>653</v>
      </c>
      <c r="C12" s="620">
        <v>431209.96</v>
      </c>
      <c r="D12" s="470"/>
    </row>
    <row r="13" spans="1:4">
      <c r="A13" s="474">
        <v>3.3</v>
      </c>
      <c r="B13" s="473" t="s">
        <v>652</v>
      </c>
      <c r="C13" s="620">
        <v>1676921.43</v>
      </c>
      <c r="D13" s="470"/>
    </row>
    <row r="14" spans="1:4">
      <c r="A14" s="472">
        <v>4</v>
      </c>
      <c r="B14" s="471" t="s">
        <v>651</v>
      </c>
      <c r="C14" s="620">
        <v>-356401.43</v>
      </c>
      <c r="D14" s="470"/>
    </row>
    <row r="15" spans="1:4">
      <c r="A15" s="469">
        <v>5</v>
      </c>
      <c r="B15" s="468" t="s">
        <v>650</v>
      </c>
      <c r="C15" s="621">
        <f>C6+C7-C10+C14</f>
        <v>28073059.660000004</v>
      </c>
      <c r="D15" s="467">
        <f>D6+D7-D10+D14</f>
        <v>0</v>
      </c>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D23"/>
  <sheetViews>
    <sheetView showGridLines="0" zoomScaleNormal="100" workbookViewId="0">
      <selection activeCell="B27" sqref="B27"/>
    </sheetView>
  </sheetViews>
  <sheetFormatPr defaultColWidth="9.140625" defaultRowHeight="15"/>
  <cols>
    <col min="1" max="1" width="11.85546875" style="463" bestFit="1" customWidth="1"/>
    <col min="2" max="2" width="128.85546875" style="463" bestFit="1" customWidth="1"/>
    <col min="3" max="3" width="37" style="622" customWidth="1"/>
    <col min="4" max="4" width="50.5703125" style="463" customWidth="1"/>
    <col min="5" max="16384" width="9.140625" style="463"/>
  </cols>
  <sheetData>
    <row r="1" spans="1:4">
      <c r="A1" s="368" t="s">
        <v>108</v>
      </c>
      <c r="B1" s="294" t="str">
        <f>Info!C2</f>
        <v>ს.ს "პროკრედიტ ბანკი"</v>
      </c>
    </row>
    <row r="2" spans="1:4">
      <c r="A2" s="368" t="s">
        <v>109</v>
      </c>
      <c r="B2" s="371">
        <f>'1. key ratios'!B2</f>
        <v>45382</v>
      </c>
    </row>
    <row r="3" spans="1:4">
      <c r="A3" s="370" t="s">
        <v>433</v>
      </c>
    </row>
    <row r="4" spans="1:4">
      <c r="A4" s="370"/>
    </row>
    <row r="5" spans="1:4" ht="15" customHeight="1">
      <c r="A5" s="732" t="s">
        <v>434</v>
      </c>
      <c r="B5" s="733"/>
      <c r="C5" s="736" t="s">
        <v>435</v>
      </c>
      <c r="D5" s="737" t="s">
        <v>436</v>
      </c>
    </row>
    <row r="6" spans="1:4">
      <c r="A6" s="734"/>
      <c r="B6" s="735"/>
      <c r="C6" s="736"/>
      <c r="D6" s="737"/>
    </row>
    <row r="7" spans="1:4">
      <c r="A7" s="456">
        <v>1</v>
      </c>
      <c r="B7" s="456" t="s">
        <v>437</v>
      </c>
      <c r="C7" s="617">
        <v>37683354.5</v>
      </c>
      <c r="D7" s="477"/>
    </row>
    <row r="8" spans="1:4">
      <c r="A8" s="453">
        <v>2</v>
      </c>
      <c r="B8" s="453" t="s">
        <v>438</v>
      </c>
      <c r="C8" s="617">
        <v>374096.83</v>
      </c>
      <c r="D8" s="477"/>
    </row>
    <row r="9" spans="1:4">
      <c r="A9" s="453">
        <v>3</v>
      </c>
      <c r="B9" s="480" t="s">
        <v>439</v>
      </c>
      <c r="C9" s="617">
        <v>-567091.47</v>
      </c>
      <c r="D9" s="477"/>
    </row>
    <row r="10" spans="1:4">
      <c r="A10" s="453">
        <v>4</v>
      </c>
      <c r="B10" s="453" t="s">
        <v>440</v>
      </c>
      <c r="C10" s="617">
        <f>SUM(C11:C17)</f>
        <v>2935370.0699999994</v>
      </c>
      <c r="D10" s="477"/>
    </row>
    <row r="11" spans="1:4">
      <c r="A11" s="453">
        <v>5</v>
      </c>
      <c r="B11" s="479" t="s">
        <v>661</v>
      </c>
      <c r="C11" s="617"/>
      <c r="D11" s="477"/>
    </row>
    <row r="12" spans="1:4">
      <c r="A12" s="453">
        <v>6</v>
      </c>
      <c r="B12" s="479" t="s">
        <v>441</v>
      </c>
      <c r="C12" s="617">
        <v>2346497.3599999994</v>
      </c>
      <c r="D12" s="477"/>
    </row>
    <row r="13" spans="1:4">
      <c r="A13" s="453">
        <v>7</v>
      </c>
      <c r="B13" s="479" t="s">
        <v>444</v>
      </c>
      <c r="C13" s="617">
        <v>588872.71</v>
      </c>
      <c r="D13" s="477"/>
    </row>
    <row r="14" spans="1:4">
      <c r="A14" s="453">
        <v>8</v>
      </c>
      <c r="B14" s="479" t="s">
        <v>442</v>
      </c>
      <c r="C14" s="617"/>
      <c r="D14" s="453"/>
    </row>
    <row r="15" spans="1:4">
      <c r="A15" s="453">
        <v>9</v>
      </c>
      <c r="B15" s="479" t="s">
        <v>443</v>
      </c>
      <c r="C15" s="617"/>
      <c r="D15" s="453"/>
    </row>
    <row r="16" spans="1:4">
      <c r="A16" s="453">
        <v>10</v>
      </c>
      <c r="B16" s="479" t="s">
        <v>445</v>
      </c>
      <c r="C16" s="617"/>
      <c r="D16" s="453"/>
    </row>
    <row r="17" spans="1:4">
      <c r="A17" s="453">
        <v>11</v>
      </c>
      <c r="B17" s="479" t="s">
        <v>446</v>
      </c>
      <c r="C17" s="617"/>
      <c r="D17" s="477"/>
    </row>
    <row r="18" spans="1:4">
      <c r="A18" s="456">
        <v>12</v>
      </c>
      <c r="B18" s="478" t="s">
        <v>447</v>
      </c>
      <c r="C18" s="619">
        <f>C7+C8+C9-C10</f>
        <v>34554989.789999999</v>
      </c>
      <c r="D18" s="477"/>
    </row>
    <row r="21" spans="1:4">
      <c r="B21" s="368"/>
    </row>
    <row r="22" spans="1:4">
      <c r="B22" s="368"/>
    </row>
    <row r="23" spans="1:4">
      <c r="B23" s="370"/>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AB28"/>
  <sheetViews>
    <sheetView showGridLines="0" zoomScaleNormal="100" workbookViewId="0">
      <selection activeCell="C8" sqref="C8:AA28"/>
    </sheetView>
  </sheetViews>
  <sheetFormatPr defaultColWidth="9.140625" defaultRowHeight="15"/>
  <cols>
    <col min="1" max="1" width="11.85546875" style="463" bestFit="1" customWidth="1"/>
    <col min="2" max="2" width="63.85546875" style="463" customWidth="1"/>
    <col min="3" max="3" width="15.5703125" style="463" customWidth="1"/>
    <col min="4" max="18" width="22.28515625" style="463" customWidth="1"/>
    <col min="19" max="19" width="23.28515625" style="463" bestFit="1" customWidth="1"/>
    <col min="20" max="26" width="22.28515625" style="463" customWidth="1"/>
    <col min="27" max="27" width="23.28515625" style="463" bestFit="1" customWidth="1"/>
    <col min="28" max="28" width="20" style="463" customWidth="1"/>
    <col min="29" max="16384" width="9.140625" style="463"/>
  </cols>
  <sheetData>
    <row r="1" spans="1:28">
      <c r="A1" s="368" t="s">
        <v>108</v>
      </c>
      <c r="B1" s="294" t="str">
        <f>Info!C2</f>
        <v>ს.ს "პროკრედიტ ბანკი"</v>
      </c>
    </row>
    <row r="2" spans="1:28">
      <c r="A2" s="368" t="s">
        <v>109</v>
      </c>
      <c r="B2" s="371">
        <f>'1. key ratios'!B2</f>
        <v>45382</v>
      </c>
      <c r="C2" s="464"/>
    </row>
    <row r="3" spans="1:28">
      <c r="A3" s="370" t="s">
        <v>448</v>
      </c>
    </row>
    <row r="5" spans="1:28" ht="15" customHeight="1">
      <c r="A5" s="738" t="s">
        <v>674</v>
      </c>
      <c r="B5" s="739"/>
      <c r="C5" s="729" t="s">
        <v>673</v>
      </c>
      <c r="D5" s="744"/>
      <c r="E5" s="744"/>
      <c r="F5" s="744"/>
      <c r="G5" s="744"/>
      <c r="H5" s="744"/>
      <c r="I5" s="744"/>
      <c r="J5" s="744"/>
      <c r="K5" s="744"/>
      <c r="L5" s="744"/>
      <c r="M5" s="744"/>
      <c r="N5" s="744"/>
      <c r="O5" s="744"/>
      <c r="P5" s="744"/>
      <c r="Q5" s="744"/>
      <c r="R5" s="744"/>
      <c r="S5" s="744"/>
      <c r="T5" s="490"/>
      <c r="U5" s="490"/>
      <c r="V5" s="490"/>
      <c r="W5" s="490"/>
      <c r="X5" s="490"/>
      <c r="Y5" s="490"/>
      <c r="Z5" s="490"/>
      <c r="AA5" s="489"/>
      <c r="AB5" s="482"/>
    </row>
    <row r="6" spans="1:28">
      <c r="A6" s="740"/>
      <c r="B6" s="741"/>
      <c r="C6" s="745" t="s">
        <v>66</v>
      </c>
      <c r="D6" s="747" t="s">
        <v>672</v>
      </c>
      <c r="E6" s="747"/>
      <c r="F6" s="747"/>
      <c r="G6" s="747"/>
      <c r="H6" s="748" t="s">
        <v>671</v>
      </c>
      <c r="I6" s="749"/>
      <c r="J6" s="749"/>
      <c r="K6" s="750"/>
      <c r="L6" s="487"/>
      <c r="M6" s="751" t="s">
        <v>670</v>
      </c>
      <c r="N6" s="751"/>
      <c r="O6" s="751"/>
      <c r="P6" s="751"/>
      <c r="Q6" s="751"/>
      <c r="R6" s="751"/>
      <c r="S6" s="727"/>
      <c r="T6" s="488"/>
      <c r="U6" s="730" t="s">
        <v>669</v>
      </c>
      <c r="V6" s="730"/>
      <c r="W6" s="730"/>
      <c r="X6" s="730"/>
      <c r="Y6" s="730"/>
      <c r="Z6" s="730"/>
      <c r="AA6" s="728"/>
      <c r="AB6" s="487"/>
    </row>
    <row r="7" spans="1:28" ht="30">
      <c r="A7" s="742"/>
      <c r="B7" s="743"/>
      <c r="C7" s="746"/>
      <c r="D7" s="486"/>
      <c r="E7" s="460" t="s">
        <v>449</v>
      </c>
      <c r="F7" s="460" t="s">
        <v>667</v>
      </c>
      <c r="G7" s="460" t="s">
        <v>668</v>
      </c>
      <c r="H7" s="485"/>
      <c r="I7" s="460" t="s">
        <v>449</v>
      </c>
      <c r="J7" s="460" t="s">
        <v>667</v>
      </c>
      <c r="K7" s="460" t="s">
        <v>668</v>
      </c>
      <c r="L7" s="484"/>
      <c r="M7" s="460" t="s">
        <v>449</v>
      </c>
      <c r="N7" s="460" t="s">
        <v>667</v>
      </c>
      <c r="O7" s="460" t="s">
        <v>666</v>
      </c>
      <c r="P7" s="460" t="s">
        <v>665</v>
      </c>
      <c r="Q7" s="460" t="s">
        <v>664</v>
      </c>
      <c r="R7" s="460" t="s">
        <v>663</v>
      </c>
      <c r="S7" s="460" t="s">
        <v>662</v>
      </c>
      <c r="T7" s="483"/>
      <c r="U7" s="460" t="s">
        <v>449</v>
      </c>
      <c r="V7" s="460" t="s">
        <v>667</v>
      </c>
      <c r="W7" s="460" t="s">
        <v>666</v>
      </c>
      <c r="X7" s="460" t="s">
        <v>665</v>
      </c>
      <c r="Y7" s="460" t="s">
        <v>664</v>
      </c>
      <c r="Z7" s="460" t="s">
        <v>663</v>
      </c>
      <c r="AA7" s="460" t="s">
        <v>662</v>
      </c>
      <c r="AB7" s="482"/>
    </row>
    <row r="8" spans="1:28">
      <c r="A8" s="481">
        <v>1</v>
      </c>
      <c r="B8" s="456" t="s">
        <v>450</v>
      </c>
      <c r="C8" s="619">
        <v>1232206761.0706637</v>
      </c>
      <c r="D8" s="617">
        <v>1162596050.1171951</v>
      </c>
      <c r="E8" s="617">
        <v>8341103.4920529407</v>
      </c>
      <c r="F8" s="617">
        <v>477864.37</v>
      </c>
      <c r="G8" s="617">
        <v>0</v>
      </c>
      <c r="H8" s="617">
        <v>35055721.162769049</v>
      </c>
      <c r="I8" s="617">
        <v>8408509.9606490396</v>
      </c>
      <c r="J8" s="617">
        <v>4606836.53764698</v>
      </c>
      <c r="K8" s="617">
        <v>0</v>
      </c>
      <c r="L8" s="617">
        <v>34083543.018703617</v>
      </c>
      <c r="M8" s="617">
        <v>1504480.64717915</v>
      </c>
      <c r="N8" s="617">
        <v>607670.71234800003</v>
      </c>
      <c r="O8" s="617">
        <v>14756432.9615859</v>
      </c>
      <c r="P8" s="617">
        <v>8675340.2952091601</v>
      </c>
      <c r="Q8" s="617">
        <v>4861231.9092951901</v>
      </c>
      <c r="R8" s="617">
        <v>0</v>
      </c>
      <c r="S8" s="617">
        <v>0</v>
      </c>
      <c r="T8" s="617">
        <v>471446.77199589001</v>
      </c>
      <c r="U8" s="617">
        <v>0</v>
      </c>
      <c r="V8" s="617">
        <v>0</v>
      </c>
      <c r="W8" s="617">
        <v>0</v>
      </c>
      <c r="X8" s="617">
        <v>0</v>
      </c>
      <c r="Y8" s="617">
        <v>0</v>
      </c>
      <c r="Z8" s="617">
        <v>0</v>
      </c>
      <c r="AA8" s="617">
        <v>0</v>
      </c>
    </row>
    <row r="9" spans="1:28">
      <c r="A9" s="453">
        <v>1.1000000000000001</v>
      </c>
      <c r="B9" s="472" t="s">
        <v>451</v>
      </c>
      <c r="C9" s="623">
        <v>0</v>
      </c>
      <c r="D9" s="617"/>
      <c r="E9" s="617"/>
      <c r="F9" s="617"/>
      <c r="G9" s="617"/>
      <c r="H9" s="617"/>
      <c r="I9" s="617"/>
      <c r="J9" s="617"/>
      <c r="K9" s="617"/>
      <c r="L9" s="617"/>
      <c r="M9" s="617"/>
      <c r="N9" s="617"/>
      <c r="O9" s="617"/>
      <c r="P9" s="617"/>
      <c r="Q9" s="617"/>
      <c r="R9" s="617"/>
      <c r="S9" s="617"/>
      <c r="T9" s="617"/>
      <c r="U9" s="617"/>
      <c r="V9" s="617"/>
      <c r="W9" s="617"/>
      <c r="X9" s="617"/>
      <c r="Y9" s="617"/>
      <c r="Z9" s="617"/>
      <c r="AA9" s="617"/>
    </row>
    <row r="10" spans="1:28">
      <c r="A10" s="453">
        <v>1.2</v>
      </c>
      <c r="B10" s="472" t="s">
        <v>452</v>
      </c>
      <c r="C10" s="623">
        <v>0</v>
      </c>
      <c r="D10" s="617"/>
      <c r="E10" s="617"/>
      <c r="F10" s="617"/>
      <c r="G10" s="617"/>
      <c r="H10" s="617"/>
      <c r="I10" s="617"/>
      <c r="J10" s="617"/>
      <c r="K10" s="617"/>
      <c r="L10" s="617"/>
      <c r="M10" s="617"/>
      <c r="N10" s="617"/>
      <c r="O10" s="617"/>
      <c r="P10" s="617"/>
      <c r="Q10" s="617"/>
      <c r="R10" s="617"/>
      <c r="S10" s="617"/>
      <c r="T10" s="617"/>
      <c r="U10" s="617"/>
      <c r="V10" s="617"/>
      <c r="W10" s="617"/>
      <c r="X10" s="617"/>
      <c r="Y10" s="617"/>
      <c r="Z10" s="617"/>
      <c r="AA10" s="617"/>
    </row>
    <row r="11" spans="1:28">
      <c r="A11" s="453">
        <v>1.3</v>
      </c>
      <c r="B11" s="472" t="s">
        <v>453</v>
      </c>
      <c r="C11" s="623">
        <v>0</v>
      </c>
      <c r="D11" s="617">
        <v>0</v>
      </c>
      <c r="E11" s="617"/>
      <c r="F11" s="617"/>
      <c r="G11" s="617"/>
      <c r="H11" s="617"/>
      <c r="I11" s="617"/>
      <c r="J11" s="617"/>
      <c r="K11" s="617"/>
      <c r="L11" s="617"/>
      <c r="M11" s="617"/>
      <c r="N11" s="617"/>
      <c r="O11" s="617"/>
      <c r="P11" s="617"/>
      <c r="Q11" s="617"/>
      <c r="R11" s="617"/>
      <c r="S11" s="617"/>
      <c r="T11" s="617"/>
      <c r="U11" s="617"/>
      <c r="V11" s="617"/>
      <c r="W11" s="617"/>
      <c r="X11" s="617"/>
      <c r="Y11" s="617"/>
      <c r="Z11" s="617"/>
      <c r="AA11" s="617"/>
    </row>
    <row r="12" spans="1:28">
      <c r="A12" s="453">
        <v>1.4</v>
      </c>
      <c r="B12" s="472" t="s">
        <v>454</v>
      </c>
      <c r="C12" s="623">
        <v>2348738.52</v>
      </c>
      <c r="D12" s="617">
        <v>2348738.52</v>
      </c>
      <c r="E12" s="617">
        <v>0</v>
      </c>
      <c r="F12" s="617">
        <v>0</v>
      </c>
      <c r="G12" s="617">
        <v>0</v>
      </c>
      <c r="H12" s="617">
        <v>0</v>
      </c>
      <c r="I12" s="617">
        <v>0</v>
      </c>
      <c r="J12" s="617">
        <v>0</v>
      </c>
      <c r="K12" s="617">
        <v>0</v>
      </c>
      <c r="L12" s="617">
        <v>0</v>
      </c>
      <c r="M12" s="617">
        <v>0</v>
      </c>
      <c r="N12" s="617">
        <v>0</v>
      </c>
      <c r="O12" s="617">
        <v>0</v>
      </c>
      <c r="P12" s="617">
        <v>0</v>
      </c>
      <c r="Q12" s="617">
        <v>0</v>
      </c>
      <c r="R12" s="617">
        <v>0</v>
      </c>
      <c r="S12" s="617">
        <v>0</v>
      </c>
      <c r="T12" s="617">
        <v>0</v>
      </c>
      <c r="U12" s="617">
        <v>0</v>
      </c>
      <c r="V12" s="617">
        <v>0</v>
      </c>
      <c r="W12" s="617">
        <v>0</v>
      </c>
      <c r="X12" s="617">
        <v>0</v>
      </c>
      <c r="Y12" s="617">
        <v>0</v>
      </c>
      <c r="Z12" s="617">
        <v>0</v>
      </c>
      <c r="AA12" s="617">
        <v>0</v>
      </c>
    </row>
    <row r="13" spans="1:28">
      <c r="A13" s="453">
        <v>1.5</v>
      </c>
      <c r="B13" s="472" t="s">
        <v>455</v>
      </c>
      <c r="C13" s="623">
        <v>1041842906.0533819</v>
      </c>
      <c r="D13" s="617">
        <v>978838269.58294404</v>
      </c>
      <c r="E13" s="617">
        <v>5922521.8674870003</v>
      </c>
      <c r="F13" s="617">
        <v>0</v>
      </c>
      <c r="G13" s="617">
        <v>0</v>
      </c>
      <c r="H13" s="617">
        <v>30644635.1063678</v>
      </c>
      <c r="I13" s="617">
        <v>7018876.4198545096</v>
      </c>
      <c r="J13" s="617">
        <v>4529338.6424849797</v>
      </c>
      <c r="K13" s="617">
        <v>0</v>
      </c>
      <c r="L13" s="617">
        <v>32360001.364070099</v>
      </c>
      <c r="M13" s="617">
        <v>1469635.20445315</v>
      </c>
      <c r="N13" s="617">
        <v>511630.83370800002</v>
      </c>
      <c r="O13" s="617">
        <v>14431584.0010859</v>
      </c>
      <c r="P13" s="617">
        <v>8519899.0223531593</v>
      </c>
      <c r="Q13" s="617">
        <v>4861231.9092951901</v>
      </c>
      <c r="R13" s="617">
        <v>0</v>
      </c>
      <c r="S13" s="617">
        <v>0</v>
      </c>
      <c r="T13" s="617">
        <v>0</v>
      </c>
      <c r="U13" s="617">
        <v>0</v>
      </c>
      <c r="V13" s="617">
        <v>0</v>
      </c>
      <c r="W13" s="617">
        <v>0</v>
      </c>
      <c r="X13" s="617">
        <v>0</v>
      </c>
      <c r="Y13" s="617">
        <v>0</v>
      </c>
      <c r="Z13" s="617">
        <v>0</v>
      </c>
      <c r="AA13" s="617">
        <v>0</v>
      </c>
    </row>
    <row r="14" spans="1:28">
      <c r="A14" s="453">
        <v>1.6</v>
      </c>
      <c r="B14" s="472" t="s">
        <v>456</v>
      </c>
      <c r="C14" s="623">
        <v>188015116.49728167</v>
      </c>
      <c r="D14" s="617">
        <v>181409042.01425099</v>
      </c>
      <c r="E14" s="617">
        <v>2418581.6245659399</v>
      </c>
      <c r="F14" s="617">
        <v>477864.37</v>
      </c>
      <c r="G14" s="617">
        <v>0</v>
      </c>
      <c r="H14" s="617">
        <v>4411086.05640125</v>
      </c>
      <c r="I14" s="617">
        <v>1389633.54079453</v>
      </c>
      <c r="J14" s="617">
        <v>77497.895162000001</v>
      </c>
      <c r="K14" s="617">
        <v>0</v>
      </c>
      <c r="L14" s="617">
        <v>1723541.6546335199</v>
      </c>
      <c r="M14" s="617">
        <v>34845.442726000001</v>
      </c>
      <c r="N14" s="617">
        <v>96039.878639999995</v>
      </c>
      <c r="O14" s="617">
        <v>324848.96049999999</v>
      </c>
      <c r="P14" s="617">
        <v>155441.272856</v>
      </c>
      <c r="Q14" s="617">
        <v>0</v>
      </c>
      <c r="R14" s="617">
        <v>0</v>
      </c>
      <c r="S14" s="617">
        <v>0</v>
      </c>
      <c r="T14" s="617">
        <v>471446.77199589001</v>
      </c>
      <c r="U14" s="617">
        <v>0</v>
      </c>
      <c r="V14" s="617">
        <v>0</v>
      </c>
      <c r="W14" s="617">
        <v>0</v>
      </c>
      <c r="X14" s="617">
        <v>0</v>
      </c>
      <c r="Y14" s="617">
        <v>0</v>
      </c>
      <c r="Z14" s="617">
        <v>0</v>
      </c>
      <c r="AA14" s="617">
        <v>0</v>
      </c>
    </row>
    <row r="15" spans="1:28">
      <c r="A15" s="481">
        <v>2</v>
      </c>
      <c r="B15" s="456" t="s">
        <v>457</v>
      </c>
      <c r="C15" s="619">
        <v>147912909.99000001</v>
      </c>
      <c r="D15" s="617">
        <v>147912909.99000001</v>
      </c>
      <c r="E15" s="617">
        <v>0</v>
      </c>
      <c r="F15" s="617">
        <v>0</v>
      </c>
      <c r="G15" s="617">
        <v>0</v>
      </c>
      <c r="H15" s="617">
        <v>0</v>
      </c>
      <c r="I15" s="617">
        <v>0</v>
      </c>
      <c r="J15" s="617">
        <v>0</v>
      </c>
      <c r="K15" s="617">
        <v>0</v>
      </c>
      <c r="L15" s="617">
        <v>0</v>
      </c>
      <c r="M15" s="617">
        <v>0</v>
      </c>
      <c r="N15" s="617">
        <v>0</v>
      </c>
      <c r="O15" s="617">
        <v>0</v>
      </c>
      <c r="P15" s="617">
        <v>0</v>
      </c>
      <c r="Q15" s="617">
        <v>0</v>
      </c>
      <c r="R15" s="617">
        <v>0</v>
      </c>
      <c r="S15" s="617">
        <v>0</v>
      </c>
      <c r="T15" s="617">
        <v>0</v>
      </c>
      <c r="U15" s="617">
        <v>0</v>
      </c>
      <c r="V15" s="617">
        <v>0</v>
      </c>
      <c r="W15" s="617">
        <v>0</v>
      </c>
      <c r="X15" s="617">
        <v>0</v>
      </c>
      <c r="Y15" s="617">
        <v>0</v>
      </c>
      <c r="Z15" s="617">
        <v>0</v>
      </c>
      <c r="AA15" s="617">
        <v>0</v>
      </c>
    </row>
    <row r="16" spans="1:28">
      <c r="A16" s="453">
        <v>2.1</v>
      </c>
      <c r="B16" s="472" t="s">
        <v>451</v>
      </c>
      <c r="C16" s="623">
        <v>30970517.420000002</v>
      </c>
      <c r="D16" s="617">
        <v>30970517.420000002</v>
      </c>
      <c r="E16" s="617"/>
      <c r="F16" s="617"/>
      <c r="G16" s="617"/>
      <c r="H16" s="617"/>
      <c r="I16" s="617"/>
      <c r="J16" s="617"/>
      <c r="K16" s="617"/>
      <c r="L16" s="617"/>
      <c r="M16" s="617"/>
      <c r="N16" s="617"/>
      <c r="O16" s="617"/>
      <c r="P16" s="617"/>
      <c r="Q16" s="617"/>
      <c r="R16" s="617"/>
      <c r="S16" s="617"/>
      <c r="T16" s="617"/>
      <c r="U16" s="617"/>
      <c r="V16" s="617"/>
      <c r="W16" s="617"/>
      <c r="X16" s="617"/>
      <c r="Y16" s="617"/>
      <c r="Z16" s="617"/>
      <c r="AA16" s="617"/>
    </row>
    <row r="17" spans="1:27">
      <c r="A17" s="453">
        <v>2.2000000000000002</v>
      </c>
      <c r="B17" s="472" t="s">
        <v>452</v>
      </c>
      <c r="C17" s="623">
        <v>116942392.56999999</v>
      </c>
      <c r="D17" s="617">
        <v>116942392.56999999</v>
      </c>
      <c r="E17" s="617"/>
      <c r="F17" s="617"/>
      <c r="G17" s="617"/>
      <c r="H17" s="617"/>
      <c r="I17" s="617"/>
      <c r="J17" s="617"/>
      <c r="K17" s="617"/>
      <c r="L17" s="617"/>
      <c r="M17" s="617"/>
      <c r="N17" s="617"/>
      <c r="O17" s="617"/>
      <c r="P17" s="617"/>
      <c r="Q17" s="617"/>
      <c r="R17" s="617"/>
      <c r="S17" s="617"/>
      <c r="T17" s="617"/>
      <c r="U17" s="617"/>
      <c r="V17" s="617"/>
      <c r="W17" s="617"/>
      <c r="X17" s="617"/>
      <c r="Y17" s="617"/>
      <c r="Z17" s="617"/>
      <c r="AA17" s="617"/>
    </row>
    <row r="18" spans="1:27">
      <c r="A18" s="453">
        <v>2.2999999999999998</v>
      </c>
      <c r="B18" s="472" t="s">
        <v>453</v>
      </c>
      <c r="C18" s="623">
        <v>0</v>
      </c>
      <c r="D18" s="617">
        <v>0</v>
      </c>
      <c r="E18" s="617"/>
      <c r="F18" s="617"/>
      <c r="G18" s="617"/>
      <c r="H18" s="617"/>
      <c r="I18" s="617"/>
      <c r="J18" s="617"/>
      <c r="K18" s="617"/>
      <c r="L18" s="617"/>
      <c r="M18" s="617"/>
      <c r="N18" s="617"/>
      <c r="O18" s="617"/>
      <c r="P18" s="617"/>
      <c r="Q18" s="617"/>
      <c r="R18" s="617"/>
      <c r="S18" s="617"/>
      <c r="T18" s="617"/>
      <c r="U18" s="617"/>
      <c r="V18" s="617"/>
      <c r="W18" s="617"/>
      <c r="X18" s="617"/>
      <c r="Y18" s="617"/>
      <c r="Z18" s="617"/>
      <c r="AA18" s="617"/>
    </row>
    <row r="19" spans="1:27">
      <c r="A19" s="453">
        <v>2.4</v>
      </c>
      <c r="B19" s="472" t="s">
        <v>454</v>
      </c>
      <c r="C19" s="623">
        <v>0</v>
      </c>
      <c r="D19" s="617">
        <v>0</v>
      </c>
      <c r="E19" s="617"/>
      <c r="F19" s="617"/>
      <c r="G19" s="617"/>
      <c r="H19" s="617"/>
      <c r="I19" s="617"/>
      <c r="J19" s="617"/>
      <c r="K19" s="617"/>
      <c r="L19" s="617"/>
      <c r="M19" s="617"/>
      <c r="N19" s="617"/>
      <c r="O19" s="617"/>
      <c r="P19" s="617"/>
      <c r="Q19" s="617"/>
      <c r="R19" s="617"/>
      <c r="S19" s="617"/>
      <c r="T19" s="617"/>
      <c r="U19" s="617"/>
      <c r="V19" s="617"/>
      <c r="W19" s="617"/>
      <c r="X19" s="617"/>
      <c r="Y19" s="617"/>
      <c r="Z19" s="617"/>
      <c r="AA19" s="617"/>
    </row>
    <row r="20" spans="1:27">
      <c r="A20" s="453">
        <v>2.5</v>
      </c>
      <c r="B20" s="472" t="s">
        <v>455</v>
      </c>
      <c r="C20" s="623">
        <v>0</v>
      </c>
      <c r="D20" s="617">
        <v>0</v>
      </c>
      <c r="E20" s="617"/>
      <c r="F20" s="617"/>
      <c r="G20" s="617"/>
      <c r="H20" s="617"/>
      <c r="I20" s="617"/>
      <c r="J20" s="617"/>
      <c r="K20" s="617"/>
      <c r="L20" s="617"/>
      <c r="M20" s="617"/>
      <c r="N20" s="617"/>
      <c r="O20" s="617"/>
      <c r="P20" s="617"/>
      <c r="Q20" s="617"/>
      <c r="R20" s="617"/>
      <c r="S20" s="617"/>
      <c r="T20" s="617"/>
      <c r="U20" s="617"/>
      <c r="V20" s="617"/>
      <c r="W20" s="617"/>
      <c r="X20" s="617"/>
      <c r="Y20" s="617"/>
      <c r="Z20" s="617"/>
      <c r="AA20" s="617"/>
    </row>
    <row r="21" spans="1:27">
      <c r="A21" s="453">
        <v>2.6</v>
      </c>
      <c r="B21" s="472" t="s">
        <v>456</v>
      </c>
      <c r="C21" s="623">
        <v>0</v>
      </c>
      <c r="D21" s="617">
        <v>0</v>
      </c>
      <c r="E21" s="617"/>
      <c r="F21" s="617"/>
      <c r="G21" s="617"/>
      <c r="H21" s="617"/>
      <c r="I21" s="617"/>
      <c r="J21" s="617"/>
      <c r="K21" s="617"/>
      <c r="L21" s="617"/>
      <c r="M21" s="617"/>
      <c r="N21" s="617"/>
      <c r="O21" s="617"/>
      <c r="P21" s="617"/>
      <c r="Q21" s="617"/>
      <c r="R21" s="617"/>
      <c r="S21" s="617"/>
      <c r="T21" s="617"/>
      <c r="U21" s="617"/>
      <c r="V21" s="617"/>
      <c r="W21" s="617"/>
      <c r="X21" s="617"/>
      <c r="Y21" s="617"/>
      <c r="Z21" s="617"/>
      <c r="AA21" s="617"/>
    </row>
    <row r="22" spans="1:27">
      <c r="A22" s="481">
        <v>3</v>
      </c>
      <c r="B22" s="456" t="s">
        <v>458</v>
      </c>
      <c r="C22" s="619">
        <v>162176713.289857</v>
      </c>
      <c r="D22" s="619">
        <v>89960020.319734991</v>
      </c>
      <c r="E22" s="624"/>
      <c r="F22" s="624"/>
      <c r="G22" s="624"/>
      <c r="H22" s="619">
        <v>4998653.8241760004</v>
      </c>
      <c r="I22" s="624"/>
      <c r="J22" s="624"/>
      <c r="K22" s="624"/>
      <c r="L22" s="619">
        <v>4700344.8081919998</v>
      </c>
      <c r="M22" s="624"/>
      <c r="N22" s="624"/>
      <c r="O22" s="624"/>
      <c r="P22" s="624"/>
      <c r="Q22" s="624"/>
      <c r="R22" s="624"/>
      <c r="S22" s="624"/>
      <c r="T22" s="619">
        <v>0</v>
      </c>
      <c r="U22" s="624"/>
      <c r="V22" s="624"/>
      <c r="W22" s="624"/>
      <c r="X22" s="624"/>
      <c r="Y22" s="624"/>
      <c r="Z22" s="624"/>
      <c r="AA22" s="624"/>
    </row>
    <row r="23" spans="1:27">
      <c r="A23" s="453">
        <v>3.1</v>
      </c>
      <c r="B23" s="472" t="s">
        <v>451</v>
      </c>
      <c r="C23" s="623">
        <v>0</v>
      </c>
      <c r="D23" s="619">
        <v>0</v>
      </c>
      <c r="E23" s="624"/>
      <c r="F23" s="624"/>
      <c r="G23" s="624"/>
      <c r="H23" s="619">
        <v>0</v>
      </c>
      <c r="I23" s="624"/>
      <c r="J23" s="624"/>
      <c r="K23" s="624"/>
      <c r="L23" s="619"/>
      <c r="M23" s="624"/>
      <c r="N23" s="624"/>
      <c r="O23" s="624"/>
      <c r="P23" s="624"/>
      <c r="Q23" s="624"/>
      <c r="R23" s="624"/>
      <c r="S23" s="624"/>
      <c r="T23" s="619">
        <v>0</v>
      </c>
      <c r="U23" s="624"/>
      <c r="V23" s="624"/>
      <c r="W23" s="624"/>
      <c r="X23" s="624"/>
      <c r="Y23" s="624"/>
      <c r="Z23" s="624"/>
      <c r="AA23" s="624"/>
    </row>
    <row r="24" spans="1:27">
      <c r="A24" s="453">
        <v>3.2</v>
      </c>
      <c r="B24" s="472" t="s">
        <v>452</v>
      </c>
      <c r="C24" s="623">
        <v>0</v>
      </c>
      <c r="D24" s="619">
        <v>0</v>
      </c>
      <c r="E24" s="624"/>
      <c r="F24" s="624"/>
      <c r="G24" s="624"/>
      <c r="H24" s="619">
        <v>0</v>
      </c>
      <c r="I24" s="624"/>
      <c r="J24" s="624"/>
      <c r="K24" s="624"/>
      <c r="L24" s="619"/>
      <c r="M24" s="624"/>
      <c r="N24" s="624"/>
      <c r="O24" s="624"/>
      <c r="P24" s="624"/>
      <c r="Q24" s="624"/>
      <c r="R24" s="624"/>
      <c r="S24" s="624"/>
      <c r="T24" s="619">
        <v>0</v>
      </c>
      <c r="U24" s="624"/>
      <c r="V24" s="624"/>
      <c r="W24" s="624"/>
      <c r="X24" s="624"/>
      <c r="Y24" s="624"/>
      <c r="Z24" s="624"/>
      <c r="AA24" s="624"/>
    </row>
    <row r="25" spans="1:27">
      <c r="A25" s="453">
        <v>3.3</v>
      </c>
      <c r="B25" s="472" t="s">
        <v>453</v>
      </c>
      <c r="C25" s="623">
        <v>0</v>
      </c>
      <c r="D25" s="619">
        <v>0</v>
      </c>
      <c r="E25" s="624"/>
      <c r="F25" s="624"/>
      <c r="G25" s="624"/>
      <c r="H25" s="619">
        <v>0</v>
      </c>
      <c r="I25" s="624"/>
      <c r="J25" s="624"/>
      <c r="K25" s="624"/>
      <c r="L25" s="619">
        <v>0</v>
      </c>
      <c r="M25" s="624"/>
      <c r="N25" s="624"/>
      <c r="O25" s="624"/>
      <c r="P25" s="624"/>
      <c r="Q25" s="624"/>
      <c r="R25" s="624"/>
      <c r="S25" s="624"/>
      <c r="T25" s="619">
        <v>0</v>
      </c>
      <c r="U25" s="624"/>
      <c r="V25" s="624"/>
      <c r="W25" s="624"/>
      <c r="X25" s="624"/>
      <c r="Y25" s="624"/>
      <c r="Z25" s="624"/>
      <c r="AA25" s="624"/>
    </row>
    <row r="26" spans="1:27">
      <c r="A26" s="453">
        <v>3.4</v>
      </c>
      <c r="B26" s="472" t="s">
        <v>454</v>
      </c>
      <c r="C26" s="623">
        <v>799956.56</v>
      </c>
      <c r="D26" s="619">
        <v>0</v>
      </c>
      <c r="E26" s="624"/>
      <c r="F26" s="624"/>
      <c r="G26" s="624"/>
      <c r="H26" s="619">
        <v>0</v>
      </c>
      <c r="I26" s="624"/>
      <c r="J26" s="624"/>
      <c r="K26" s="624"/>
      <c r="L26" s="619">
        <v>0</v>
      </c>
      <c r="M26" s="624"/>
      <c r="N26" s="624"/>
      <c r="O26" s="624"/>
      <c r="P26" s="624"/>
      <c r="Q26" s="624"/>
      <c r="R26" s="624"/>
      <c r="S26" s="624"/>
      <c r="T26" s="619">
        <v>0</v>
      </c>
      <c r="U26" s="624"/>
      <c r="V26" s="624"/>
      <c r="W26" s="624"/>
      <c r="X26" s="624"/>
      <c r="Y26" s="624"/>
      <c r="Z26" s="624"/>
      <c r="AA26" s="624"/>
    </row>
    <row r="27" spans="1:27">
      <c r="A27" s="453">
        <v>3.5</v>
      </c>
      <c r="B27" s="472" t="s">
        <v>455</v>
      </c>
      <c r="C27" s="623">
        <v>159095569.05420199</v>
      </c>
      <c r="D27" s="619">
        <v>88152244.247879997</v>
      </c>
      <c r="E27" s="624"/>
      <c r="F27" s="624"/>
      <c r="G27" s="624"/>
      <c r="H27" s="619">
        <v>4994805.8241760004</v>
      </c>
      <c r="I27" s="624"/>
      <c r="J27" s="624"/>
      <c r="K27" s="624"/>
      <c r="L27" s="619">
        <v>4692420.8081919998</v>
      </c>
      <c r="M27" s="624"/>
      <c r="N27" s="624"/>
      <c r="O27" s="624"/>
      <c r="P27" s="624"/>
      <c r="Q27" s="624"/>
      <c r="R27" s="624"/>
      <c r="S27" s="624"/>
      <c r="T27" s="619">
        <v>0</v>
      </c>
      <c r="U27" s="624"/>
      <c r="V27" s="624"/>
      <c r="W27" s="624"/>
      <c r="X27" s="624"/>
      <c r="Y27" s="624"/>
      <c r="Z27" s="624"/>
      <c r="AA27" s="624"/>
    </row>
    <row r="28" spans="1:27">
      <c r="A28" s="453">
        <v>3.6</v>
      </c>
      <c r="B28" s="472" t="s">
        <v>456</v>
      </c>
      <c r="C28" s="623">
        <v>2281187.6756549999</v>
      </c>
      <c r="D28" s="619">
        <v>1807776.071855</v>
      </c>
      <c r="E28" s="624"/>
      <c r="F28" s="624"/>
      <c r="G28" s="624"/>
      <c r="H28" s="619">
        <v>3848</v>
      </c>
      <c r="I28" s="624"/>
      <c r="J28" s="624"/>
      <c r="K28" s="624"/>
      <c r="L28" s="619">
        <v>7924</v>
      </c>
      <c r="M28" s="624"/>
      <c r="N28" s="624"/>
      <c r="O28" s="624"/>
      <c r="P28" s="624"/>
      <c r="Q28" s="624"/>
      <c r="R28" s="624"/>
      <c r="S28" s="624"/>
      <c r="T28" s="619">
        <v>0</v>
      </c>
      <c r="U28" s="624"/>
      <c r="V28" s="624"/>
      <c r="W28" s="624"/>
      <c r="X28" s="624"/>
      <c r="Y28" s="624"/>
      <c r="Z28" s="624"/>
      <c r="AA28" s="624"/>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AA22"/>
  <sheetViews>
    <sheetView showGridLines="0" zoomScaleNormal="100" workbookViewId="0">
      <selection activeCell="C8" sqref="C8:AA22"/>
    </sheetView>
  </sheetViews>
  <sheetFormatPr defaultColWidth="9.140625" defaultRowHeight="15"/>
  <cols>
    <col min="1" max="1" width="11.85546875" style="463" bestFit="1" customWidth="1"/>
    <col min="2" max="2" width="90.28515625" style="463" bestFit="1" customWidth="1"/>
    <col min="3" max="3" width="20.140625" style="463" customWidth="1"/>
    <col min="4" max="4" width="22.28515625" style="463" customWidth="1"/>
    <col min="5" max="7" width="17.140625" style="463" customWidth="1"/>
    <col min="8" max="8" width="22.28515625" style="463" customWidth="1"/>
    <col min="9" max="10" width="17.140625" style="463" customWidth="1"/>
    <col min="11" max="27" width="22.28515625" style="463" customWidth="1"/>
    <col min="28" max="16384" width="9.140625" style="463"/>
  </cols>
  <sheetData>
    <row r="1" spans="1:27">
      <c r="A1" s="368" t="s">
        <v>108</v>
      </c>
      <c r="B1" s="294" t="str">
        <f>Info!C2</f>
        <v>ს.ს "პროკრედიტ ბანკი"</v>
      </c>
    </row>
    <row r="2" spans="1:27">
      <c r="A2" s="368" t="s">
        <v>109</v>
      </c>
      <c r="B2" s="371">
        <f>'1. key ratios'!B2</f>
        <v>45382</v>
      </c>
    </row>
    <row r="3" spans="1:27">
      <c r="A3" s="370" t="s">
        <v>459</v>
      </c>
      <c r="C3" s="465"/>
    </row>
    <row r="4" spans="1:27" ht="15.75" thickBot="1">
      <c r="A4" s="370"/>
      <c r="B4" s="465"/>
      <c r="C4" s="465"/>
    </row>
    <row r="5" spans="1:27" ht="13.5" customHeight="1">
      <c r="A5" s="756" t="s">
        <v>681</v>
      </c>
      <c r="B5" s="757"/>
      <c r="C5" s="753" t="s">
        <v>460</v>
      </c>
      <c r="D5" s="754"/>
      <c r="E5" s="754"/>
      <c r="F5" s="754"/>
      <c r="G5" s="754"/>
      <c r="H5" s="754"/>
      <c r="I5" s="754"/>
      <c r="J5" s="754"/>
      <c r="K5" s="754"/>
      <c r="L5" s="754"/>
      <c r="M5" s="754"/>
      <c r="N5" s="754"/>
      <c r="O5" s="754"/>
      <c r="P5" s="754"/>
      <c r="Q5" s="754"/>
      <c r="R5" s="754"/>
      <c r="S5" s="754"/>
      <c r="T5" s="754"/>
      <c r="U5" s="754"/>
      <c r="V5" s="754"/>
      <c r="W5" s="754"/>
      <c r="X5" s="754"/>
      <c r="Y5" s="754"/>
      <c r="Z5" s="754"/>
      <c r="AA5" s="755"/>
    </row>
    <row r="6" spans="1:27" ht="12" customHeight="1">
      <c r="A6" s="758"/>
      <c r="B6" s="759"/>
      <c r="C6" s="762" t="s">
        <v>66</v>
      </c>
      <c r="D6" s="726" t="s">
        <v>672</v>
      </c>
      <c r="E6" s="726"/>
      <c r="F6" s="726"/>
      <c r="G6" s="726"/>
      <c r="H6" s="748" t="s">
        <v>671</v>
      </c>
      <c r="I6" s="749"/>
      <c r="J6" s="749"/>
      <c r="K6" s="749"/>
      <c r="L6" s="488"/>
      <c r="M6" s="730" t="s">
        <v>670</v>
      </c>
      <c r="N6" s="730"/>
      <c r="O6" s="730"/>
      <c r="P6" s="730"/>
      <c r="Q6" s="730"/>
      <c r="R6" s="730"/>
      <c r="S6" s="728"/>
      <c r="T6" s="488"/>
      <c r="U6" s="730" t="s">
        <v>669</v>
      </c>
      <c r="V6" s="730"/>
      <c r="W6" s="730"/>
      <c r="X6" s="730"/>
      <c r="Y6" s="730"/>
      <c r="Z6" s="730"/>
      <c r="AA6" s="752"/>
    </row>
    <row r="7" spans="1:27" ht="45">
      <c r="A7" s="760"/>
      <c r="B7" s="761"/>
      <c r="C7" s="763"/>
      <c r="D7" s="486"/>
      <c r="E7" s="460" t="s">
        <v>449</v>
      </c>
      <c r="F7" s="460" t="s">
        <v>667</v>
      </c>
      <c r="G7" s="460" t="s">
        <v>668</v>
      </c>
      <c r="H7" s="464"/>
      <c r="I7" s="460" t="s">
        <v>449</v>
      </c>
      <c r="J7" s="460" t="s">
        <v>667</v>
      </c>
      <c r="K7" s="460" t="s">
        <v>668</v>
      </c>
      <c r="L7" s="483"/>
      <c r="M7" s="460" t="s">
        <v>449</v>
      </c>
      <c r="N7" s="460" t="s">
        <v>680</v>
      </c>
      <c r="O7" s="460" t="s">
        <v>679</v>
      </c>
      <c r="P7" s="460" t="s">
        <v>678</v>
      </c>
      <c r="Q7" s="460" t="s">
        <v>677</v>
      </c>
      <c r="R7" s="460" t="s">
        <v>676</v>
      </c>
      <c r="S7" s="460" t="s">
        <v>662</v>
      </c>
      <c r="T7" s="483"/>
      <c r="U7" s="460" t="s">
        <v>449</v>
      </c>
      <c r="V7" s="460" t="s">
        <v>680</v>
      </c>
      <c r="W7" s="460" t="s">
        <v>679</v>
      </c>
      <c r="X7" s="460" t="s">
        <v>678</v>
      </c>
      <c r="Y7" s="460" t="s">
        <v>677</v>
      </c>
      <c r="Z7" s="460" t="s">
        <v>676</v>
      </c>
      <c r="AA7" s="460" t="s">
        <v>662</v>
      </c>
    </row>
    <row r="8" spans="1:27">
      <c r="A8" s="509">
        <v>1</v>
      </c>
      <c r="B8" s="508" t="s">
        <v>450</v>
      </c>
      <c r="C8" s="625">
        <v>1232206761.0706637</v>
      </c>
      <c r="D8" s="626">
        <v>1162596049.7371962</v>
      </c>
      <c r="E8" s="626">
        <v>8341103.4920529369</v>
      </c>
      <c r="F8" s="626">
        <v>477864.37000000005</v>
      </c>
      <c r="G8" s="626">
        <v>0</v>
      </c>
      <c r="H8" s="626">
        <v>35055721.162769064</v>
      </c>
      <c r="I8" s="626">
        <v>8408509.9606490396</v>
      </c>
      <c r="J8" s="626">
        <v>4606836.53764698</v>
      </c>
      <c r="K8" s="626">
        <v>0</v>
      </c>
      <c r="L8" s="626">
        <v>34083543.018703662</v>
      </c>
      <c r="M8" s="626">
        <v>1504480.64717915</v>
      </c>
      <c r="N8" s="626">
        <v>607670.71234800003</v>
      </c>
      <c r="O8" s="626">
        <v>14756432.9615859</v>
      </c>
      <c r="P8" s="626">
        <v>8675340.2952091601</v>
      </c>
      <c r="Q8" s="626">
        <v>4861231.9092951901</v>
      </c>
      <c r="R8" s="626">
        <v>0</v>
      </c>
      <c r="S8" s="626">
        <v>0</v>
      </c>
      <c r="T8" s="626">
        <v>471446.77199589001</v>
      </c>
      <c r="U8" s="626">
        <v>0</v>
      </c>
      <c r="V8" s="626">
        <v>0</v>
      </c>
      <c r="W8" s="626">
        <v>0</v>
      </c>
      <c r="X8" s="626">
        <v>0</v>
      </c>
      <c r="Y8" s="626">
        <v>0</v>
      </c>
      <c r="Z8" s="626">
        <v>0</v>
      </c>
      <c r="AA8" s="627">
        <v>0</v>
      </c>
    </row>
    <row r="9" spans="1:27">
      <c r="A9" s="501">
        <v>1.1000000000000001</v>
      </c>
      <c r="B9" s="507" t="s">
        <v>461</v>
      </c>
      <c r="C9" s="628">
        <v>1223700659.9317162</v>
      </c>
      <c r="D9" s="626">
        <v>1155057322.0816979</v>
      </c>
      <c r="E9" s="626">
        <v>8331787.112052937</v>
      </c>
      <c r="F9" s="626">
        <v>476814.17000000004</v>
      </c>
      <c r="G9" s="626">
        <v>0</v>
      </c>
      <c r="H9" s="626">
        <v>34961253.063369066</v>
      </c>
      <c r="I9" s="626">
        <v>8408509.9606490396</v>
      </c>
      <c r="J9" s="626">
        <v>4600540.5176469805</v>
      </c>
      <c r="K9" s="626">
        <v>0</v>
      </c>
      <c r="L9" s="626">
        <v>33210638.014653131</v>
      </c>
      <c r="M9" s="626">
        <v>1492196.1071791502</v>
      </c>
      <c r="N9" s="626">
        <v>586075.34234800003</v>
      </c>
      <c r="O9" s="626">
        <v>14021864.337535379</v>
      </c>
      <c r="P9" s="626">
        <v>8580304.675209159</v>
      </c>
      <c r="Q9" s="626">
        <v>4861231.9092951901</v>
      </c>
      <c r="R9" s="626">
        <v>0</v>
      </c>
      <c r="S9" s="626">
        <v>0</v>
      </c>
      <c r="T9" s="626">
        <v>471446.77199589001</v>
      </c>
      <c r="U9" s="626">
        <v>0</v>
      </c>
      <c r="V9" s="626">
        <v>0</v>
      </c>
      <c r="W9" s="626">
        <v>0</v>
      </c>
      <c r="X9" s="626">
        <v>0</v>
      </c>
      <c r="Y9" s="626">
        <v>0</v>
      </c>
      <c r="Z9" s="626">
        <v>0</v>
      </c>
      <c r="AA9" s="627">
        <v>0</v>
      </c>
    </row>
    <row r="10" spans="1:27">
      <c r="A10" s="505" t="s">
        <v>157</v>
      </c>
      <c r="B10" s="506" t="s">
        <v>462</v>
      </c>
      <c r="C10" s="628">
        <v>1170648539.6230929</v>
      </c>
      <c r="D10" s="626">
        <v>1102587061.1480751</v>
      </c>
      <c r="E10" s="626">
        <v>7946174.2717879377</v>
      </c>
      <c r="F10" s="626">
        <v>476814.17000000004</v>
      </c>
      <c r="G10" s="626">
        <v>0</v>
      </c>
      <c r="H10" s="626">
        <v>34379393.688369066</v>
      </c>
      <c r="I10" s="626">
        <v>8408509.9606490396</v>
      </c>
      <c r="J10" s="626">
        <v>4219803.7276469804</v>
      </c>
      <c r="K10" s="626">
        <v>0</v>
      </c>
      <c r="L10" s="626">
        <v>33210638.014653131</v>
      </c>
      <c r="M10" s="626">
        <v>1492196.1071791502</v>
      </c>
      <c r="N10" s="626">
        <v>586075.34234800003</v>
      </c>
      <c r="O10" s="626">
        <v>14021864.337535379</v>
      </c>
      <c r="P10" s="626">
        <v>8580304.675209159</v>
      </c>
      <c r="Q10" s="626">
        <v>4861231.9092951901</v>
      </c>
      <c r="R10" s="626">
        <v>0</v>
      </c>
      <c r="S10" s="626">
        <v>0</v>
      </c>
      <c r="T10" s="626">
        <v>471446.77199589001</v>
      </c>
      <c r="U10" s="626">
        <v>0</v>
      </c>
      <c r="V10" s="626">
        <v>0</v>
      </c>
      <c r="W10" s="626">
        <v>0</v>
      </c>
      <c r="X10" s="626">
        <v>0</v>
      </c>
      <c r="Y10" s="626">
        <v>0</v>
      </c>
      <c r="Z10" s="626">
        <v>0</v>
      </c>
      <c r="AA10" s="627">
        <v>0</v>
      </c>
    </row>
    <row r="11" spans="1:27">
      <c r="A11" s="503" t="s">
        <v>463</v>
      </c>
      <c r="B11" s="504" t="s">
        <v>464</v>
      </c>
      <c r="C11" s="628">
        <v>540588061.84804916</v>
      </c>
      <c r="D11" s="626">
        <v>509098507.92310143</v>
      </c>
      <c r="E11" s="626">
        <v>3994157.4447459402</v>
      </c>
      <c r="F11" s="626">
        <v>0</v>
      </c>
      <c r="G11" s="626">
        <v>0</v>
      </c>
      <c r="H11" s="626">
        <v>17224917.854931541</v>
      </c>
      <c r="I11" s="626">
        <v>2700465.0577290398</v>
      </c>
      <c r="J11" s="626">
        <v>71201.875161999997</v>
      </c>
      <c r="K11" s="626">
        <v>0</v>
      </c>
      <c r="L11" s="626">
        <v>14264636.070016</v>
      </c>
      <c r="M11" s="626">
        <v>1492196.1071791502</v>
      </c>
      <c r="N11" s="626">
        <v>147305.26863999999</v>
      </c>
      <c r="O11" s="626">
        <v>4418039.21325057</v>
      </c>
      <c r="P11" s="626">
        <v>3847720.2515035705</v>
      </c>
      <c r="Q11" s="626">
        <v>690409.58635647001</v>
      </c>
      <c r="R11" s="626">
        <v>0</v>
      </c>
      <c r="S11" s="626">
        <v>0</v>
      </c>
      <c r="T11" s="626">
        <v>0</v>
      </c>
      <c r="U11" s="626">
        <v>0</v>
      </c>
      <c r="V11" s="626">
        <v>0</v>
      </c>
      <c r="W11" s="626">
        <v>0</v>
      </c>
      <c r="X11" s="626">
        <v>0</v>
      </c>
      <c r="Y11" s="626">
        <v>0</v>
      </c>
      <c r="Z11" s="626">
        <v>0</v>
      </c>
      <c r="AA11" s="627">
        <v>0</v>
      </c>
    </row>
    <row r="12" spans="1:27">
      <c r="A12" s="503" t="s">
        <v>465</v>
      </c>
      <c r="B12" s="504" t="s">
        <v>466</v>
      </c>
      <c r="C12" s="628">
        <v>188343695.95803326</v>
      </c>
      <c r="D12" s="626">
        <v>185638964.73513526</v>
      </c>
      <c r="E12" s="626">
        <v>286769.05</v>
      </c>
      <c r="F12" s="626">
        <v>476814.17000000004</v>
      </c>
      <c r="G12" s="626"/>
      <c r="H12" s="626">
        <v>2439682.7509000003</v>
      </c>
      <c r="I12" s="626">
        <v>1358432.9855999998</v>
      </c>
      <c r="J12" s="626">
        <v>0</v>
      </c>
      <c r="K12" s="626">
        <v>0</v>
      </c>
      <c r="L12" s="626">
        <v>265048.47199799999</v>
      </c>
      <c r="M12" s="626">
        <v>0</v>
      </c>
      <c r="N12" s="626">
        <v>0</v>
      </c>
      <c r="O12" s="626">
        <v>265048.47199799999</v>
      </c>
      <c r="P12" s="626">
        <v>0</v>
      </c>
      <c r="Q12" s="626">
        <v>0</v>
      </c>
      <c r="R12" s="626">
        <v>0</v>
      </c>
      <c r="S12" s="626">
        <v>0</v>
      </c>
      <c r="T12" s="626">
        <v>0</v>
      </c>
      <c r="U12" s="626">
        <v>0</v>
      </c>
      <c r="V12" s="626">
        <v>0</v>
      </c>
      <c r="W12" s="626">
        <v>0</v>
      </c>
      <c r="X12" s="626">
        <v>0</v>
      </c>
      <c r="Y12" s="626">
        <v>0</v>
      </c>
      <c r="Z12" s="626">
        <v>0</v>
      </c>
      <c r="AA12" s="627">
        <v>0</v>
      </c>
    </row>
    <row r="13" spans="1:27">
      <c r="A13" s="503" t="s">
        <v>467</v>
      </c>
      <c r="B13" s="504" t="s">
        <v>468</v>
      </c>
      <c r="C13" s="628">
        <v>101315229.01596561</v>
      </c>
      <c r="D13" s="626">
        <v>96064264.515017048</v>
      </c>
      <c r="E13" s="626">
        <v>1515361.4014679999</v>
      </c>
      <c r="F13" s="626">
        <v>0</v>
      </c>
      <c r="G13" s="626"/>
      <c r="H13" s="626">
        <v>4812194.4272405496</v>
      </c>
      <c r="I13" s="626">
        <v>2929039.5789999999</v>
      </c>
      <c r="J13" s="626">
        <v>0</v>
      </c>
      <c r="K13" s="626">
        <v>0</v>
      </c>
      <c r="L13" s="626">
        <v>438770.07370800001</v>
      </c>
      <c r="M13" s="626">
        <v>0</v>
      </c>
      <c r="N13" s="626">
        <v>438770.07370800001</v>
      </c>
      <c r="O13" s="626">
        <v>0</v>
      </c>
      <c r="P13" s="626">
        <v>0</v>
      </c>
      <c r="Q13" s="626">
        <v>0</v>
      </c>
      <c r="R13" s="626">
        <v>0</v>
      </c>
      <c r="S13" s="626">
        <v>0</v>
      </c>
      <c r="T13" s="626">
        <v>0</v>
      </c>
      <c r="U13" s="626">
        <v>0</v>
      </c>
      <c r="V13" s="626">
        <v>0</v>
      </c>
      <c r="W13" s="626">
        <v>0</v>
      </c>
      <c r="X13" s="626">
        <v>0</v>
      </c>
      <c r="Y13" s="626">
        <v>0</v>
      </c>
      <c r="Z13" s="626">
        <v>0</v>
      </c>
      <c r="AA13" s="627">
        <v>0</v>
      </c>
    </row>
    <row r="14" spans="1:27">
      <c r="A14" s="503" t="s">
        <v>469</v>
      </c>
      <c r="B14" s="504" t="s">
        <v>470</v>
      </c>
      <c r="C14" s="628">
        <v>340401552.8010456</v>
      </c>
      <c r="D14" s="626">
        <v>311785323.97482169</v>
      </c>
      <c r="E14" s="626">
        <v>2149886.3755740002</v>
      </c>
      <c r="F14" s="626">
        <v>0</v>
      </c>
      <c r="G14" s="626"/>
      <c r="H14" s="626">
        <v>9902598.6552969795</v>
      </c>
      <c r="I14" s="626">
        <v>1420572.3383200001</v>
      </c>
      <c r="J14" s="626">
        <v>4148601.8524849801</v>
      </c>
      <c r="K14" s="626">
        <v>0</v>
      </c>
      <c r="L14" s="626">
        <v>18242183.398931123</v>
      </c>
      <c r="M14" s="626">
        <v>0</v>
      </c>
      <c r="N14" s="626">
        <v>0</v>
      </c>
      <c r="O14" s="626">
        <v>9338776.6522868108</v>
      </c>
      <c r="P14" s="626">
        <v>4732584.42370559</v>
      </c>
      <c r="Q14" s="626">
        <v>4170822.3229387202</v>
      </c>
      <c r="R14" s="626">
        <v>0</v>
      </c>
      <c r="S14" s="626">
        <v>0</v>
      </c>
      <c r="T14" s="626">
        <v>471446.77199589001</v>
      </c>
      <c r="U14" s="626">
        <v>0</v>
      </c>
      <c r="V14" s="626">
        <v>0</v>
      </c>
      <c r="W14" s="626">
        <v>0</v>
      </c>
      <c r="X14" s="626">
        <v>0</v>
      </c>
      <c r="Y14" s="626">
        <v>0</v>
      </c>
      <c r="Z14" s="626">
        <v>0</v>
      </c>
      <c r="AA14" s="627">
        <v>0</v>
      </c>
    </row>
    <row r="15" spans="1:27">
      <c r="A15" s="502">
        <v>1.2</v>
      </c>
      <c r="B15" s="500" t="s">
        <v>675</v>
      </c>
      <c r="C15" s="628">
        <v>27236282.570197873</v>
      </c>
      <c r="D15" s="626">
        <v>4494846.616890993</v>
      </c>
      <c r="E15" s="626">
        <v>57948.746554999991</v>
      </c>
      <c r="F15" s="626">
        <v>4396</v>
      </c>
      <c r="G15" s="626">
        <v>0</v>
      </c>
      <c r="H15" s="626">
        <v>1303450.8398420003</v>
      </c>
      <c r="I15" s="626">
        <v>385103.47205900011</v>
      </c>
      <c r="J15" s="626">
        <v>54944.086206</v>
      </c>
      <c r="K15" s="626">
        <v>0</v>
      </c>
      <c r="L15" s="626">
        <v>20966538.341469001</v>
      </c>
      <c r="M15" s="626">
        <v>890344.29668099992</v>
      </c>
      <c r="N15" s="626">
        <v>206440.91832600001</v>
      </c>
      <c r="O15" s="626">
        <v>9261062.233329</v>
      </c>
      <c r="P15" s="626">
        <v>5455009.4565210007</v>
      </c>
      <c r="Q15" s="626">
        <v>3199366.5208560005</v>
      </c>
      <c r="R15" s="626">
        <v>0</v>
      </c>
      <c r="S15" s="626">
        <v>0</v>
      </c>
      <c r="T15" s="626">
        <v>471446.77199589001</v>
      </c>
      <c r="U15" s="626">
        <v>0</v>
      </c>
      <c r="V15" s="626">
        <v>0</v>
      </c>
      <c r="W15" s="626">
        <v>0</v>
      </c>
      <c r="X15" s="626">
        <v>0</v>
      </c>
      <c r="Y15" s="626">
        <v>0</v>
      </c>
      <c r="Z15" s="626">
        <v>0</v>
      </c>
      <c r="AA15" s="627">
        <v>0</v>
      </c>
    </row>
    <row r="16" spans="1:27">
      <c r="A16" s="501">
        <v>1.3</v>
      </c>
      <c r="B16" s="500" t="s">
        <v>471</v>
      </c>
      <c r="C16" s="629"/>
      <c r="D16" s="630"/>
      <c r="E16" s="630"/>
      <c r="F16" s="630"/>
      <c r="G16" s="630"/>
      <c r="H16" s="630"/>
      <c r="I16" s="630"/>
      <c r="J16" s="630"/>
      <c r="K16" s="630"/>
      <c r="L16" s="630"/>
      <c r="M16" s="630"/>
      <c r="N16" s="630"/>
      <c r="O16" s="630"/>
      <c r="P16" s="630"/>
      <c r="Q16" s="630"/>
      <c r="R16" s="630"/>
      <c r="S16" s="630"/>
      <c r="T16" s="630"/>
      <c r="U16" s="630"/>
      <c r="V16" s="630"/>
      <c r="W16" s="630"/>
      <c r="X16" s="630"/>
      <c r="Y16" s="630"/>
      <c r="Z16" s="630"/>
      <c r="AA16" s="631"/>
    </row>
    <row r="17" spans="1:27" ht="30">
      <c r="A17" s="497" t="s">
        <v>472</v>
      </c>
      <c r="B17" s="499" t="s">
        <v>473</v>
      </c>
      <c r="C17" s="632">
        <v>1164751625.3227973</v>
      </c>
      <c r="D17" s="626">
        <v>1102084662.4513969</v>
      </c>
      <c r="E17" s="626">
        <v>8246775.502799999</v>
      </c>
      <c r="F17" s="626">
        <v>476718.63999999996</v>
      </c>
      <c r="G17" s="626">
        <v>0</v>
      </c>
      <c r="H17" s="626">
        <v>32819854.742899992</v>
      </c>
      <c r="I17" s="626">
        <v>8115860.9968999997</v>
      </c>
      <c r="J17" s="626">
        <v>3822340.4348999998</v>
      </c>
      <c r="K17" s="626">
        <v>0</v>
      </c>
      <c r="L17" s="626">
        <v>29475480.560499992</v>
      </c>
      <c r="M17" s="626">
        <v>1321175.8801000002</v>
      </c>
      <c r="N17" s="626">
        <v>586069.39630000002</v>
      </c>
      <c r="O17" s="626">
        <v>12960197.802199999</v>
      </c>
      <c r="P17" s="626">
        <v>6526865.3540000003</v>
      </c>
      <c r="Q17" s="626">
        <v>4454819.4121000003</v>
      </c>
      <c r="R17" s="626">
        <v>0</v>
      </c>
      <c r="S17" s="626">
        <v>0</v>
      </c>
      <c r="T17" s="626">
        <v>374427.56800000003</v>
      </c>
      <c r="U17" s="626">
        <v>0</v>
      </c>
      <c r="V17" s="626">
        <v>0</v>
      </c>
      <c r="W17" s="626">
        <v>0</v>
      </c>
      <c r="X17" s="626">
        <v>0</v>
      </c>
      <c r="Y17" s="626">
        <v>0</v>
      </c>
      <c r="Z17" s="626">
        <v>0</v>
      </c>
      <c r="AA17" s="627">
        <v>0</v>
      </c>
    </row>
    <row r="18" spans="1:27" ht="30">
      <c r="A18" s="495" t="s">
        <v>474</v>
      </c>
      <c r="B18" s="496" t="s">
        <v>475</v>
      </c>
      <c r="C18" s="632">
        <v>1048685425.098498</v>
      </c>
      <c r="D18" s="626">
        <v>999006235.54339838</v>
      </c>
      <c r="E18" s="626">
        <v>6699524.6428999994</v>
      </c>
      <c r="F18" s="626">
        <v>471570.44</v>
      </c>
      <c r="G18" s="626">
        <v>0</v>
      </c>
      <c r="H18" s="626">
        <v>27139714.895799987</v>
      </c>
      <c r="I18" s="626">
        <v>7778279.4624000005</v>
      </c>
      <c r="J18" s="626">
        <v>440992.37320000003</v>
      </c>
      <c r="K18" s="626">
        <v>0</v>
      </c>
      <c r="L18" s="626">
        <v>22165047.091300003</v>
      </c>
      <c r="M18" s="626">
        <v>1374772.7039999999</v>
      </c>
      <c r="N18" s="626">
        <v>546689.69449999998</v>
      </c>
      <c r="O18" s="626">
        <v>5681100.6634</v>
      </c>
      <c r="P18" s="626">
        <v>6649215.1136999996</v>
      </c>
      <c r="Q18" s="626">
        <v>4361789.1007000003</v>
      </c>
      <c r="R18" s="626">
        <v>0</v>
      </c>
      <c r="S18" s="626">
        <v>0</v>
      </c>
      <c r="T18" s="626">
        <v>374427.56800000003</v>
      </c>
      <c r="U18" s="626">
        <v>0</v>
      </c>
      <c r="V18" s="626">
        <v>0</v>
      </c>
      <c r="W18" s="626">
        <v>0</v>
      </c>
      <c r="X18" s="626">
        <v>0</v>
      </c>
      <c r="Y18" s="626">
        <v>0</v>
      </c>
      <c r="Z18" s="626">
        <v>0</v>
      </c>
      <c r="AA18" s="627">
        <v>0</v>
      </c>
    </row>
    <row r="19" spans="1:27">
      <c r="A19" s="497" t="s">
        <v>476</v>
      </c>
      <c r="B19" s="498" t="s">
        <v>477</v>
      </c>
      <c r="C19" s="632">
        <v>1066329966.3501425</v>
      </c>
      <c r="D19" s="626">
        <v>1000311768.1233532</v>
      </c>
      <c r="E19" s="626">
        <v>8261952.289344063</v>
      </c>
      <c r="F19" s="626">
        <v>182578.83000000002</v>
      </c>
      <c r="G19" s="626">
        <v>0</v>
      </c>
      <c r="H19" s="626">
        <v>44401635.9400279</v>
      </c>
      <c r="I19" s="626">
        <v>9982114.9099709615</v>
      </c>
      <c r="J19" s="626">
        <v>270769.79263799998</v>
      </c>
      <c r="K19" s="626">
        <v>0</v>
      </c>
      <c r="L19" s="626">
        <v>21616562.286761191</v>
      </c>
      <c r="M19" s="626">
        <v>1498271.12312085</v>
      </c>
      <c r="N19" s="626">
        <v>373218.06695199996</v>
      </c>
      <c r="O19" s="626">
        <v>7304071.3192346189</v>
      </c>
      <c r="P19" s="626">
        <v>7542706.1101964293</v>
      </c>
      <c r="Q19" s="626">
        <v>534177.41364352999</v>
      </c>
      <c r="R19" s="626">
        <v>0</v>
      </c>
      <c r="S19" s="626">
        <v>0</v>
      </c>
      <c r="T19" s="626">
        <v>0</v>
      </c>
      <c r="U19" s="626">
        <v>0</v>
      </c>
      <c r="V19" s="626">
        <v>0</v>
      </c>
      <c r="W19" s="626">
        <v>0</v>
      </c>
      <c r="X19" s="626">
        <v>0</v>
      </c>
      <c r="Y19" s="626">
        <v>0</v>
      </c>
      <c r="Z19" s="626">
        <v>0</v>
      </c>
      <c r="AA19" s="627">
        <v>0</v>
      </c>
    </row>
    <row r="20" spans="1:27">
      <c r="A20" s="495" t="s">
        <v>478</v>
      </c>
      <c r="B20" s="496" t="s">
        <v>479</v>
      </c>
      <c r="C20" s="632">
        <v>927475637.22299552</v>
      </c>
      <c r="D20" s="626">
        <v>870272991.43759</v>
      </c>
      <c r="E20" s="626">
        <v>5380856.4903860614</v>
      </c>
      <c r="F20" s="626">
        <v>182578.83000000002</v>
      </c>
      <c r="G20" s="626">
        <v>0</v>
      </c>
      <c r="H20" s="626">
        <v>39252580.811627917</v>
      </c>
      <c r="I20" s="626">
        <v>6671877.8831709605</v>
      </c>
      <c r="J20" s="626">
        <v>38729.972638000007</v>
      </c>
      <c r="K20" s="626">
        <v>0</v>
      </c>
      <c r="L20" s="626">
        <v>17950064.973777998</v>
      </c>
      <c r="M20" s="626">
        <v>1498271.12312085</v>
      </c>
      <c r="N20" s="626">
        <v>373218.06695199996</v>
      </c>
      <c r="O20" s="626">
        <v>3637574.0062514301</v>
      </c>
      <c r="P20" s="626">
        <v>7542706.1101964293</v>
      </c>
      <c r="Q20" s="626">
        <v>534177.41364352999</v>
      </c>
      <c r="R20" s="626">
        <v>0</v>
      </c>
      <c r="S20" s="626">
        <v>0</v>
      </c>
      <c r="T20" s="626">
        <v>0</v>
      </c>
      <c r="U20" s="626">
        <v>0</v>
      </c>
      <c r="V20" s="626">
        <v>0</v>
      </c>
      <c r="W20" s="626">
        <v>0</v>
      </c>
      <c r="X20" s="626">
        <v>0</v>
      </c>
      <c r="Y20" s="626">
        <v>0</v>
      </c>
      <c r="Z20" s="626">
        <v>0</v>
      </c>
      <c r="AA20" s="627">
        <v>0</v>
      </c>
    </row>
    <row r="21" spans="1:27">
      <c r="A21" s="494">
        <v>1.4</v>
      </c>
      <c r="B21" s="493" t="s">
        <v>498</v>
      </c>
      <c r="C21" s="632">
        <v>25557370.890000004</v>
      </c>
      <c r="D21" s="626">
        <v>25399870.990000006</v>
      </c>
      <c r="E21" s="626">
        <v>517060.87</v>
      </c>
      <c r="F21" s="626">
        <v>0</v>
      </c>
      <c r="G21" s="626">
        <v>0</v>
      </c>
      <c r="H21" s="626">
        <v>157499.9</v>
      </c>
      <c r="I21" s="626">
        <v>0</v>
      </c>
      <c r="J21" s="626">
        <v>0</v>
      </c>
      <c r="K21" s="626">
        <v>0</v>
      </c>
      <c r="L21" s="626">
        <v>0</v>
      </c>
      <c r="M21" s="626">
        <v>0</v>
      </c>
      <c r="N21" s="626">
        <v>0</v>
      </c>
      <c r="O21" s="626">
        <v>0</v>
      </c>
      <c r="P21" s="626">
        <v>0</v>
      </c>
      <c r="Q21" s="626">
        <v>0</v>
      </c>
      <c r="R21" s="626">
        <v>0</v>
      </c>
      <c r="S21" s="626">
        <v>0</v>
      </c>
      <c r="T21" s="626">
        <v>0</v>
      </c>
      <c r="U21" s="626">
        <v>0</v>
      </c>
      <c r="V21" s="626">
        <v>0</v>
      </c>
      <c r="W21" s="626">
        <v>0</v>
      </c>
      <c r="X21" s="626">
        <v>0</v>
      </c>
      <c r="Y21" s="626">
        <v>0</v>
      </c>
      <c r="Z21" s="626">
        <v>0</v>
      </c>
      <c r="AA21" s="627">
        <v>0</v>
      </c>
    </row>
    <row r="22" spans="1:27" ht="15.75" thickBot="1">
      <c r="A22" s="492">
        <v>1.5</v>
      </c>
      <c r="B22" s="491" t="s">
        <v>499</v>
      </c>
      <c r="C22" s="633">
        <v>54175214.13090001</v>
      </c>
      <c r="D22" s="634">
        <v>46938400.151599988</v>
      </c>
      <c r="E22" s="634">
        <v>486224.75959999999</v>
      </c>
      <c r="F22" s="634">
        <v>0</v>
      </c>
      <c r="G22" s="634">
        <v>0</v>
      </c>
      <c r="H22" s="634">
        <v>7236813.9793000007</v>
      </c>
      <c r="I22" s="634">
        <v>2470520.2000000002</v>
      </c>
      <c r="J22" s="634">
        <v>3486674.2700999998</v>
      </c>
      <c r="K22" s="634">
        <v>0</v>
      </c>
      <c r="L22" s="634">
        <v>0</v>
      </c>
      <c r="M22" s="634">
        <v>0</v>
      </c>
      <c r="N22" s="634">
        <v>0</v>
      </c>
      <c r="O22" s="634">
        <v>0</v>
      </c>
      <c r="P22" s="634">
        <v>0</v>
      </c>
      <c r="Q22" s="634">
        <v>0</v>
      </c>
      <c r="R22" s="634">
        <v>0</v>
      </c>
      <c r="S22" s="634">
        <v>0</v>
      </c>
      <c r="T22" s="634">
        <v>0</v>
      </c>
      <c r="U22" s="634">
        <v>0</v>
      </c>
      <c r="V22" s="634">
        <v>0</v>
      </c>
      <c r="W22" s="634">
        <v>0</v>
      </c>
      <c r="X22" s="634">
        <v>0</v>
      </c>
      <c r="Y22" s="634">
        <v>0</v>
      </c>
      <c r="Z22" s="634">
        <v>0</v>
      </c>
      <c r="AA22" s="635">
        <v>0</v>
      </c>
    </row>
  </sheetData>
  <mergeCells count="7">
    <mergeCell ref="U6:AA6"/>
    <mergeCell ref="C5:AA5"/>
    <mergeCell ref="A5:B7"/>
    <mergeCell ref="D6:G6"/>
    <mergeCell ref="C6:C7"/>
    <mergeCell ref="H6:K6"/>
    <mergeCell ref="M6:S6"/>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L35"/>
  <sheetViews>
    <sheetView showGridLines="0" topLeftCell="B1" zoomScaleNormal="100" workbookViewId="0">
      <selection activeCell="C33" sqref="C33:L33"/>
    </sheetView>
  </sheetViews>
  <sheetFormatPr defaultColWidth="9.140625" defaultRowHeight="15"/>
  <cols>
    <col min="1" max="1" width="11.85546875" style="463" bestFit="1" customWidth="1"/>
    <col min="2" max="2" width="93.42578125" style="463" customWidth="1"/>
    <col min="3" max="3" width="14.5703125" style="463" customWidth="1"/>
    <col min="4" max="5" width="16.140625" style="463" customWidth="1"/>
    <col min="6" max="6" width="16.140625" style="482" customWidth="1"/>
    <col min="7" max="7" width="25.28515625" style="482" customWidth="1"/>
    <col min="8" max="8" width="16.140625" style="463" customWidth="1"/>
    <col min="9" max="11" width="16.140625" style="482" customWidth="1"/>
    <col min="12" max="12" width="26.28515625" style="482" customWidth="1"/>
    <col min="13" max="16384" width="9.140625" style="463"/>
  </cols>
  <sheetData>
    <row r="1" spans="1:12">
      <c r="A1" s="368" t="s">
        <v>108</v>
      </c>
      <c r="B1" s="294" t="str">
        <f>Info!C2</f>
        <v>ს.ს "პროკრედიტ ბანკი"</v>
      </c>
      <c r="F1" s="463"/>
      <c r="G1" s="463"/>
      <c r="I1" s="463"/>
      <c r="J1" s="463"/>
      <c r="K1" s="463"/>
      <c r="L1" s="463"/>
    </row>
    <row r="2" spans="1:12">
      <c r="A2" s="368" t="s">
        <v>109</v>
      </c>
      <c r="B2" s="371">
        <f>'1. key ratios'!B2</f>
        <v>45382</v>
      </c>
      <c r="F2" s="463"/>
      <c r="G2" s="463"/>
      <c r="I2" s="463"/>
      <c r="J2" s="463"/>
      <c r="K2" s="463"/>
      <c r="L2" s="463"/>
    </row>
    <row r="3" spans="1:12">
      <c r="A3" s="370" t="s">
        <v>482</v>
      </c>
      <c r="F3" s="463"/>
      <c r="G3" s="463"/>
      <c r="I3" s="463"/>
      <c r="J3" s="463"/>
      <c r="K3" s="463"/>
      <c r="L3" s="463"/>
    </row>
    <row r="4" spans="1:12">
      <c r="F4" s="463"/>
      <c r="G4" s="463"/>
      <c r="I4" s="463"/>
      <c r="J4" s="463"/>
      <c r="K4" s="463"/>
      <c r="L4" s="463"/>
    </row>
    <row r="5" spans="1:12" ht="37.5" customHeight="1">
      <c r="A5" s="714" t="s">
        <v>483</v>
      </c>
      <c r="B5" s="715"/>
      <c r="C5" s="764" t="s">
        <v>484</v>
      </c>
      <c r="D5" s="765"/>
      <c r="E5" s="765"/>
      <c r="F5" s="765"/>
      <c r="G5" s="765"/>
      <c r="H5" s="764" t="s">
        <v>687</v>
      </c>
      <c r="I5" s="766"/>
      <c r="J5" s="766"/>
      <c r="K5" s="766"/>
      <c r="L5" s="767"/>
    </row>
    <row r="6" spans="1:12" ht="39.6" customHeight="1">
      <c r="A6" s="718"/>
      <c r="B6" s="719"/>
      <c r="C6" s="375"/>
      <c r="D6" s="461" t="s">
        <v>672</v>
      </c>
      <c r="E6" s="461" t="s">
        <v>671</v>
      </c>
      <c r="F6" s="461" t="s">
        <v>670</v>
      </c>
      <c r="G6" s="461" t="s">
        <v>669</v>
      </c>
      <c r="H6" s="483"/>
      <c r="I6" s="461" t="s">
        <v>672</v>
      </c>
      <c r="J6" s="461" t="s">
        <v>671</v>
      </c>
      <c r="K6" s="461" t="s">
        <v>670</v>
      </c>
      <c r="L6" s="461" t="s">
        <v>669</v>
      </c>
    </row>
    <row r="7" spans="1:12">
      <c r="A7" s="453">
        <v>1</v>
      </c>
      <c r="B7" s="466" t="s">
        <v>406</v>
      </c>
      <c r="C7" s="636">
        <v>1242145.5677720001</v>
      </c>
      <c r="D7" s="617">
        <v>1242145.5677720001</v>
      </c>
      <c r="E7" s="617">
        <v>0</v>
      </c>
      <c r="F7" s="617">
        <v>0</v>
      </c>
      <c r="G7" s="617">
        <v>0</v>
      </c>
      <c r="H7" s="617">
        <v>15293.740212999999</v>
      </c>
      <c r="I7" s="617">
        <v>15293.740212999999</v>
      </c>
      <c r="J7" s="617">
        <v>0</v>
      </c>
      <c r="K7" s="617">
        <v>0</v>
      </c>
      <c r="L7" s="617">
        <v>0</v>
      </c>
    </row>
    <row r="8" spans="1:12">
      <c r="A8" s="453">
        <v>2</v>
      </c>
      <c r="B8" s="466" t="s">
        <v>407</v>
      </c>
      <c r="C8" s="636">
        <v>8062785.3601099998</v>
      </c>
      <c r="D8" s="617">
        <v>8062785.3601099998</v>
      </c>
      <c r="E8" s="617">
        <v>0</v>
      </c>
      <c r="F8" s="637">
        <v>0</v>
      </c>
      <c r="G8" s="637">
        <v>0</v>
      </c>
      <c r="H8" s="617">
        <v>96456.956890000001</v>
      </c>
      <c r="I8" s="637">
        <v>96456.956890000001</v>
      </c>
      <c r="J8" s="637">
        <v>0</v>
      </c>
      <c r="K8" s="637">
        <v>0</v>
      </c>
      <c r="L8" s="637">
        <v>0</v>
      </c>
    </row>
    <row r="9" spans="1:12">
      <c r="A9" s="453">
        <v>3</v>
      </c>
      <c r="B9" s="466" t="s">
        <v>648</v>
      </c>
      <c r="C9" s="636">
        <v>0</v>
      </c>
      <c r="D9" s="617">
        <v>0</v>
      </c>
      <c r="E9" s="617">
        <v>0</v>
      </c>
      <c r="F9" s="626">
        <v>0</v>
      </c>
      <c r="G9" s="626">
        <v>0</v>
      </c>
      <c r="H9" s="617">
        <v>0</v>
      </c>
      <c r="I9" s="626">
        <v>0</v>
      </c>
      <c r="J9" s="626">
        <v>0</v>
      </c>
      <c r="K9" s="626">
        <v>0</v>
      </c>
      <c r="L9" s="626">
        <v>0</v>
      </c>
    </row>
    <row r="10" spans="1:12">
      <c r="A10" s="453">
        <v>4</v>
      </c>
      <c r="B10" s="466" t="s">
        <v>408</v>
      </c>
      <c r="C10" s="636">
        <v>17840718.462492</v>
      </c>
      <c r="D10" s="617">
        <v>17840718.462492</v>
      </c>
      <c r="E10" s="617">
        <v>0</v>
      </c>
      <c r="F10" s="626">
        <v>0</v>
      </c>
      <c r="G10" s="626">
        <v>0</v>
      </c>
      <c r="H10" s="617">
        <v>99436.196330000006</v>
      </c>
      <c r="I10" s="626">
        <v>99436.196330000006</v>
      </c>
      <c r="J10" s="626">
        <v>0</v>
      </c>
      <c r="K10" s="626">
        <v>0</v>
      </c>
      <c r="L10" s="626">
        <v>0</v>
      </c>
    </row>
    <row r="11" spans="1:12">
      <c r="A11" s="453">
        <v>5</v>
      </c>
      <c r="B11" s="466" t="s">
        <v>409</v>
      </c>
      <c r="C11" s="636">
        <v>154159352.94834679</v>
      </c>
      <c r="D11" s="617">
        <v>151912264.26549101</v>
      </c>
      <c r="E11" s="617">
        <v>1909843.46716796</v>
      </c>
      <c r="F11" s="626">
        <v>337245.21568781999</v>
      </c>
      <c r="G11" s="626">
        <v>0</v>
      </c>
      <c r="H11" s="617">
        <v>1080062.6716429999</v>
      </c>
      <c r="I11" s="626">
        <v>806301.148162</v>
      </c>
      <c r="J11" s="626">
        <v>152927.08909699999</v>
      </c>
      <c r="K11" s="626">
        <v>120834.43438399999</v>
      </c>
      <c r="L11" s="626">
        <v>0</v>
      </c>
    </row>
    <row r="12" spans="1:12">
      <c r="A12" s="453">
        <v>6</v>
      </c>
      <c r="B12" s="466" t="s">
        <v>410</v>
      </c>
      <c r="C12" s="636">
        <v>62681214.529446997</v>
      </c>
      <c r="D12" s="617">
        <v>58044979.391576998</v>
      </c>
      <c r="E12" s="617">
        <v>2369573.7130999998</v>
      </c>
      <c r="F12" s="626">
        <v>2266661.4247699999</v>
      </c>
      <c r="G12" s="626">
        <v>0</v>
      </c>
      <c r="H12" s="617">
        <v>2005376.950525</v>
      </c>
      <c r="I12" s="626">
        <v>315189.76377700001</v>
      </c>
      <c r="J12" s="626">
        <v>38207.18</v>
      </c>
      <c r="K12" s="626">
        <v>1651980.0067479999</v>
      </c>
      <c r="L12" s="626">
        <v>0</v>
      </c>
    </row>
    <row r="13" spans="1:12">
      <c r="A13" s="453">
        <v>7</v>
      </c>
      <c r="B13" s="466" t="s">
        <v>411</v>
      </c>
      <c r="C13" s="636">
        <v>138648270.78676707</v>
      </c>
      <c r="D13" s="617">
        <v>137138697.994737</v>
      </c>
      <c r="E13" s="617">
        <v>1261173.0795096899</v>
      </c>
      <c r="F13" s="626">
        <v>248399.71252038001</v>
      </c>
      <c r="G13" s="626">
        <v>0</v>
      </c>
      <c r="H13" s="617">
        <v>574843.52931399993</v>
      </c>
      <c r="I13" s="626">
        <v>452256.47548099997</v>
      </c>
      <c r="J13" s="626">
        <v>37134.912228000001</v>
      </c>
      <c r="K13" s="626">
        <v>85452.141604999997</v>
      </c>
      <c r="L13" s="626">
        <v>0</v>
      </c>
    </row>
    <row r="14" spans="1:12">
      <c r="A14" s="453">
        <v>8</v>
      </c>
      <c r="B14" s="466" t="s">
        <v>412</v>
      </c>
      <c r="C14" s="636">
        <v>91915131.399874672</v>
      </c>
      <c r="D14" s="617">
        <v>88498137.317927197</v>
      </c>
      <c r="E14" s="617">
        <v>2166936.16200316</v>
      </c>
      <c r="F14" s="626">
        <v>1250057.9199443201</v>
      </c>
      <c r="G14" s="626">
        <v>0</v>
      </c>
      <c r="H14" s="617">
        <v>965184.82273699995</v>
      </c>
      <c r="I14" s="626">
        <v>226259.41278700001</v>
      </c>
      <c r="J14" s="626">
        <v>100233.002034</v>
      </c>
      <c r="K14" s="626">
        <v>638692.407916</v>
      </c>
      <c r="L14" s="626">
        <v>0</v>
      </c>
    </row>
    <row r="15" spans="1:12">
      <c r="A15" s="453">
        <v>9</v>
      </c>
      <c r="B15" s="466" t="s">
        <v>413</v>
      </c>
      <c r="C15" s="636">
        <v>85442819.292187706</v>
      </c>
      <c r="D15" s="617">
        <v>68171384.655974001</v>
      </c>
      <c r="E15" s="617">
        <v>7938651.3648918197</v>
      </c>
      <c r="F15" s="626">
        <v>9332783.2713218797</v>
      </c>
      <c r="G15" s="626">
        <v>0</v>
      </c>
      <c r="H15" s="617">
        <v>5738219.9266250003</v>
      </c>
      <c r="I15" s="626">
        <v>176706.734383</v>
      </c>
      <c r="J15" s="626">
        <v>119920.869972</v>
      </c>
      <c r="K15" s="626">
        <v>5441592.3222700004</v>
      </c>
      <c r="L15" s="626">
        <v>0</v>
      </c>
    </row>
    <row r="16" spans="1:12">
      <c r="A16" s="453">
        <v>10</v>
      </c>
      <c r="B16" s="466" t="s">
        <v>414</v>
      </c>
      <c r="C16" s="636">
        <v>91638247.056774303</v>
      </c>
      <c r="D16" s="617">
        <v>90922731.512600303</v>
      </c>
      <c r="E16" s="617">
        <v>715515.54417400004</v>
      </c>
      <c r="F16" s="626">
        <v>0</v>
      </c>
      <c r="G16" s="626">
        <v>0</v>
      </c>
      <c r="H16" s="617">
        <v>184189.08870399999</v>
      </c>
      <c r="I16" s="626">
        <v>145713.60948700001</v>
      </c>
      <c r="J16" s="626">
        <v>38475.479217</v>
      </c>
      <c r="K16" s="626">
        <v>0</v>
      </c>
      <c r="L16" s="626">
        <v>0</v>
      </c>
    </row>
    <row r="17" spans="1:12">
      <c r="A17" s="453">
        <v>11</v>
      </c>
      <c r="B17" s="466" t="s">
        <v>415</v>
      </c>
      <c r="C17" s="636">
        <v>19975824.380818103</v>
      </c>
      <c r="D17" s="617">
        <v>19606979.444019102</v>
      </c>
      <c r="E17" s="617">
        <v>368844.93679900002</v>
      </c>
      <c r="F17" s="626">
        <v>0</v>
      </c>
      <c r="G17" s="626">
        <v>0</v>
      </c>
      <c r="H17" s="617">
        <v>26560.520295000002</v>
      </c>
      <c r="I17" s="626">
        <v>26051.660156000002</v>
      </c>
      <c r="J17" s="626">
        <v>508.860139</v>
      </c>
      <c r="K17" s="626">
        <v>0</v>
      </c>
      <c r="L17" s="626">
        <v>0</v>
      </c>
    </row>
    <row r="18" spans="1:12">
      <c r="A18" s="453">
        <v>12</v>
      </c>
      <c r="B18" s="466" t="s">
        <v>416</v>
      </c>
      <c r="C18" s="636">
        <v>72723490.013467923</v>
      </c>
      <c r="D18" s="617">
        <v>67769875.628783405</v>
      </c>
      <c r="E18" s="617">
        <v>2056152.3718845299</v>
      </c>
      <c r="F18" s="626">
        <v>2897462.0128000001</v>
      </c>
      <c r="G18" s="626">
        <v>0</v>
      </c>
      <c r="H18" s="617">
        <v>2529012.5059680003</v>
      </c>
      <c r="I18" s="626">
        <v>182601.979173</v>
      </c>
      <c r="J18" s="626">
        <v>54017.890940999998</v>
      </c>
      <c r="K18" s="626">
        <v>2292392.6358540002</v>
      </c>
      <c r="L18" s="626">
        <v>0</v>
      </c>
    </row>
    <row r="19" spans="1:12">
      <c r="A19" s="453">
        <v>13</v>
      </c>
      <c r="B19" s="466" t="s">
        <v>417</v>
      </c>
      <c r="C19" s="636">
        <v>61560714.765644558</v>
      </c>
      <c r="D19" s="617">
        <v>60899995.000602096</v>
      </c>
      <c r="E19" s="617">
        <v>660719.76504246006</v>
      </c>
      <c r="F19" s="626">
        <v>0</v>
      </c>
      <c r="G19" s="626">
        <v>0</v>
      </c>
      <c r="H19" s="617">
        <v>201096.15166100001</v>
      </c>
      <c r="I19" s="626">
        <v>184764.096873</v>
      </c>
      <c r="J19" s="626">
        <v>16332.054787999999</v>
      </c>
      <c r="K19" s="626">
        <v>0</v>
      </c>
      <c r="L19" s="626">
        <v>0</v>
      </c>
    </row>
    <row r="20" spans="1:12">
      <c r="A20" s="453">
        <v>14</v>
      </c>
      <c r="B20" s="466" t="s">
        <v>418</v>
      </c>
      <c r="C20" s="636">
        <v>65138940.612473436</v>
      </c>
      <c r="D20" s="617">
        <v>47290885.730500698</v>
      </c>
      <c r="E20" s="617">
        <v>8907147.4085103497</v>
      </c>
      <c r="F20" s="626">
        <v>8469460.7014665008</v>
      </c>
      <c r="G20" s="626">
        <v>471446.77199589001</v>
      </c>
      <c r="H20" s="617">
        <v>6892315.6392178899</v>
      </c>
      <c r="I20" s="626">
        <v>178731.38219400001</v>
      </c>
      <c r="J20" s="626">
        <v>385239.81470400002</v>
      </c>
      <c r="K20" s="626">
        <v>5856897.6703239996</v>
      </c>
      <c r="L20" s="626">
        <v>471446.77199589001</v>
      </c>
    </row>
    <row r="21" spans="1:12">
      <c r="A21" s="453">
        <v>15</v>
      </c>
      <c r="B21" s="466" t="s">
        <v>419</v>
      </c>
      <c r="C21" s="636">
        <v>17716042.026028603</v>
      </c>
      <c r="D21" s="617">
        <v>17149127.848200601</v>
      </c>
      <c r="E21" s="617">
        <v>519036.96090000001</v>
      </c>
      <c r="F21" s="626">
        <v>47877.216928000002</v>
      </c>
      <c r="G21" s="626">
        <v>0</v>
      </c>
      <c r="H21" s="617">
        <v>95232.58049800001</v>
      </c>
      <c r="I21" s="626">
        <v>49104.437409999999</v>
      </c>
      <c r="J21" s="626">
        <v>28677.43</v>
      </c>
      <c r="K21" s="626">
        <v>17450.713088</v>
      </c>
      <c r="L21" s="626">
        <v>0</v>
      </c>
    </row>
    <row r="22" spans="1:12">
      <c r="A22" s="453">
        <v>16</v>
      </c>
      <c r="B22" s="466" t="s">
        <v>420</v>
      </c>
      <c r="C22" s="636">
        <v>1126534.209735</v>
      </c>
      <c r="D22" s="617">
        <v>1126534.209735</v>
      </c>
      <c r="E22" s="617">
        <v>0</v>
      </c>
      <c r="F22" s="626">
        <v>0</v>
      </c>
      <c r="G22" s="626">
        <v>0</v>
      </c>
      <c r="H22" s="617">
        <v>9625.9679969999997</v>
      </c>
      <c r="I22" s="626">
        <v>9625.9679969999997</v>
      </c>
      <c r="J22" s="626">
        <v>0</v>
      </c>
      <c r="K22" s="626">
        <v>0</v>
      </c>
      <c r="L22" s="626">
        <v>0</v>
      </c>
    </row>
    <row r="23" spans="1:12">
      <c r="A23" s="453">
        <v>17</v>
      </c>
      <c r="B23" s="466" t="s">
        <v>421</v>
      </c>
      <c r="C23" s="636">
        <v>1703048.452636</v>
      </c>
      <c r="D23" s="617">
        <v>1703048.452636</v>
      </c>
      <c r="E23" s="617">
        <v>0</v>
      </c>
      <c r="F23" s="626">
        <v>0</v>
      </c>
      <c r="G23" s="626">
        <v>0</v>
      </c>
      <c r="H23" s="617">
        <v>5166.9533220000003</v>
      </c>
      <c r="I23" s="626">
        <v>5166.9533220000003</v>
      </c>
      <c r="J23" s="626">
        <v>0</v>
      </c>
      <c r="K23" s="626">
        <v>0</v>
      </c>
      <c r="L23" s="626">
        <v>0</v>
      </c>
    </row>
    <row r="24" spans="1:12">
      <c r="A24" s="453">
        <v>18</v>
      </c>
      <c r="B24" s="466" t="s">
        <v>422</v>
      </c>
      <c r="C24" s="636">
        <v>3232210.442115</v>
      </c>
      <c r="D24" s="617">
        <v>3232210.442115</v>
      </c>
      <c r="E24" s="617">
        <v>0</v>
      </c>
      <c r="F24" s="626">
        <v>0</v>
      </c>
      <c r="G24" s="626">
        <v>0</v>
      </c>
      <c r="H24" s="617">
        <v>21651.074825</v>
      </c>
      <c r="I24" s="626">
        <v>21651.074825</v>
      </c>
      <c r="J24" s="626">
        <v>0</v>
      </c>
      <c r="K24" s="626">
        <v>0</v>
      </c>
      <c r="L24" s="626">
        <v>0</v>
      </c>
    </row>
    <row r="25" spans="1:12">
      <c r="A25" s="453">
        <v>19</v>
      </c>
      <c r="B25" s="466" t="s">
        <v>423</v>
      </c>
      <c r="C25" s="636">
        <v>2091740.524926</v>
      </c>
      <c r="D25" s="617">
        <v>2091740.524926</v>
      </c>
      <c r="E25" s="617">
        <v>0</v>
      </c>
      <c r="F25" s="626">
        <v>0</v>
      </c>
      <c r="G25" s="626">
        <v>0</v>
      </c>
      <c r="H25" s="617">
        <v>1787.721974</v>
      </c>
      <c r="I25" s="626">
        <v>1787.721974</v>
      </c>
      <c r="J25" s="626">
        <v>0</v>
      </c>
      <c r="K25" s="626">
        <v>0</v>
      </c>
      <c r="L25" s="626">
        <v>0</v>
      </c>
    </row>
    <row r="26" spans="1:12">
      <c r="A26" s="453">
        <v>20</v>
      </c>
      <c r="B26" s="466" t="s">
        <v>424</v>
      </c>
      <c r="C26" s="636">
        <v>59581023.7943675</v>
      </c>
      <c r="D26" s="617">
        <v>59495123.994367503</v>
      </c>
      <c r="E26" s="617">
        <v>85899.8</v>
      </c>
      <c r="F26" s="626">
        <v>0</v>
      </c>
      <c r="G26" s="626">
        <v>0</v>
      </c>
      <c r="H26" s="617">
        <v>122127.55730499999</v>
      </c>
      <c r="I26" s="626">
        <v>122048.94730499999</v>
      </c>
      <c r="J26" s="626">
        <v>78.61</v>
      </c>
      <c r="K26" s="626">
        <v>0</v>
      </c>
      <c r="L26" s="626">
        <v>0</v>
      </c>
    </row>
    <row r="27" spans="1:12">
      <c r="A27" s="453">
        <v>21</v>
      </c>
      <c r="B27" s="466" t="s">
        <v>425</v>
      </c>
      <c r="C27" s="636">
        <v>34587706.299602203</v>
      </c>
      <c r="D27" s="617">
        <v>34155614.109724201</v>
      </c>
      <c r="E27" s="617">
        <v>382198.29</v>
      </c>
      <c r="F27" s="626">
        <v>49893.899877999997</v>
      </c>
      <c r="G27" s="626">
        <v>0</v>
      </c>
      <c r="H27" s="617">
        <v>197168.99883900001</v>
      </c>
      <c r="I27" s="626">
        <v>175466.077735</v>
      </c>
      <c r="J27" s="626">
        <v>4145.95</v>
      </c>
      <c r="K27" s="626">
        <v>17556.971104</v>
      </c>
      <c r="L27" s="626">
        <v>0</v>
      </c>
    </row>
    <row r="28" spans="1:12">
      <c r="A28" s="453">
        <v>22</v>
      </c>
      <c r="B28" s="466" t="s">
        <v>426</v>
      </c>
      <c r="C28" s="636">
        <v>8669984.4660979994</v>
      </c>
      <c r="D28" s="617">
        <v>8421609.3760979995</v>
      </c>
      <c r="E28" s="617">
        <v>248375.09</v>
      </c>
      <c r="F28" s="626">
        <v>0</v>
      </c>
      <c r="G28" s="626">
        <v>0</v>
      </c>
      <c r="H28" s="617">
        <v>34559.662354</v>
      </c>
      <c r="I28" s="626">
        <v>34492.502353999997</v>
      </c>
      <c r="J28" s="626">
        <v>67.16</v>
      </c>
      <c r="K28" s="626">
        <v>0</v>
      </c>
      <c r="L28" s="626">
        <v>0</v>
      </c>
    </row>
    <row r="29" spans="1:12">
      <c r="A29" s="453">
        <v>23</v>
      </c>
      <c r="B29" s="466" t="s">
        <v>427</v>
      </c>
      <c r="C29" s="636">
        <v>149438483.62617111</v>
      </c>
      <c r="D29" s="617">
        <v>138755719.681375</v>
      </c>
      <c r="E29" s="617">
        <v>2353388.04873802</v>
      </c>
      <c r="F29" s="626">
        <v>8329375.8960580695</v>
      </c>
      <c r="G29" s="626">
        <v>0</v>
      </c>
      <c r="H29" s="617">
        <v>5874538.5864669997</v>
      </c>
      <c r="I29" s="626">
        <v>535086.04978100001</v>
      </c>
      <c r="J29" s="626">
        <v>128112.558783</v>
      </c>
      <c r="K29" s="626">
        <v>5211339.9779030001</v>
      </c>
      <c r="L29" s="626">
        <v>0</v>
      </c>
    </row>
    <row r="30" spans="1:12">
      <c r="A30" s="453">
        <v>24</v>
      </c>
      <c r="B30" s="466" t="s">
        <v>428</v>
      </c>
      <c r="C30" s="636">
        <v>24970725.318807337</v>
      </c>
      <c r="D30" s="617">
        <v>23286987.595904998</v>
      </c>
      <c r="E30" s="617">
        <v>1418689.2509043401</v>
      </c>
      <c r="F30" s="626">
        <v>265048.47199799999</v>
      </c>
      <c r="G30" s="626">
        <v>0</v>
      </c>
      <c r="H30" s="617">
        <v>210394.367383</v>
      </c>
      <c r="I30" s="626">
        <v>70287.869714999993</v>
      </c>
      <c r="J30" s="626">
        <v>49878.417391000003</v>
      </c>
      <c r="K30" s="626">
        <v>90228.080277000001</v>
      </c>
      <c r="L30" s="626">
        <v>0</v>
      </c>
    </row>
    <row r="31" spans="1:12">
      <c r="A31" s="453">
        <v>25</v>
      </c>
      <c r="B31" s="466" t="s">
        <v>429</v>
      </c>
      <c r="C31" s="636">
        <v>5689436.1842890596</v>
      </c>
      <c r="D31" s="617">
        <v>5621773.7144490601</v>
      </c>
      <c r="E31" s="617">
        <v>6385.7511999999997</v>
      </c>
      <c r="F31" s="626">
        <v>61276.718639999999</v>
      </c>
      <c r="G31" s="626">
        <v>0</v>
      </c>
      <c r="H31" s="617">
        <v>57363.652267999998</v>
      </c>
      <c r="I31" s="626">
        <v>35579.245113999998</v>
      </c>
      <c r="J31" s="626">
        <v>221.96</v>
      </c>
      <c r="K31" s="626">
        <v>21562.447154000001</v>
      </c>
      <c r="L31" s="626">
        <v>0</v>
      </c>
    </row>
    <row r="32" spans="1:12">
      <c r="A32" s="453">
        <v>26</v>
      </c>
      <c r="B32" s="466" t="s">
        <v>485</v>
      </c>
      <c r="C32" s="636">
        <v>52370170.549711615</v>
      </c>
      <c r="D32" s="617">
        <v>50154979.835077196</v>
      </c>
      <c r="E32" s="617">
        <v>1687190.15794374</v>
      </c>
      <c r="F32" s="626">
        <v>528000.55669067998</v>
      </c>
      <c r="G32" s="626">
        <v>0</v>
      </c>
      <c r="H32" s="617">
        <v>1035393.8386060001</v>
      </c>
      <c r="I32" s="626">
        <v>673785.70264000003</v>
      </c>
      <c r="J32" s="626">
        <v>149603.330548</v>
      </c>
      <c r="K32" s="626">
        <v>212004.805418</v>
      </c>
      <c r="L32" s="626">
        <v>0</v>
      </c>
    </row>
    <row r="33" spans="1:12">
      <c r="A33" s="453">
        <v>27</v>
      </c>
      <c r="B33" s="511" t="s">
        <v>66</v>
      </c>
      <c r="C33" s="638">
        <f>SUM(C7:C32)</f>
        <v>1232206761.070663</v>
      </c>
      <c r="D33" s="638">
        <f t="shared" ref="D33:L33" si="0">SUM(D7:D32)</f>
        <v>1162596050.1171944</v>
      </c>
      <c r="E33" s="638">
        <f t="shared" si="0"/>
        <v>35055721.162769072</v>
      </c>
      <c r="F33" s="638">
        <f t="shared" si="0"/>
        <v>34083543.018703647</v>
      </c>
      <c r="G33" s="638">
        <f t="shared" si="0"/>
        <v>471446.77199589001</v>
      </c>
      <c r="H33" s="638">
        <f t="shared" si="0"/>
        <v>28073059.661960889</v>
      </c>
      <c r="I33" s="638">
        <f t="shared" si="0"/>
        <v>4639845.7060779994</v>
      </c>
      <c r="J33" s="638">
        <f t="shared" si="0"/>
        <v>1303782.5698420003</v>
      </c>
      <c r="K33" s="638">
        <f t="shared" si="0"/>
        <v>21657984.614045002</v>
      </c>
      <c r="L33" s="638">
        <f t="shared" si="0"/>
        <v>471446.77199589001</v>
      </c>
    </row>
    <row r="35" spans="1:12">
      <c r="B35" s="510"/>
      <c r="C35" s="51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F0"/>
  </sheetPr>
  <dimension ref="A1:K13"/>
  <sheetViews>
    <sheetView showGridLines="0" topLeftCell="B1" zoomScaleNormal="100" workbookViewId="0">
      <selection activeCell="C6" sqref="C6:K9"/>
    </sheetView>
  </sheetViews>
  <sheetFormatPr defaultColWidth="8.7109375" defaultRowHeight="12"/>
  <cols>
    <col min="1" max="1" width="11.85546875" style="376" bestFit="1" customWidth="1"/>
    <col min="2" max="2" width="165.140625" style="376" customWidth="1"/>
    <col min="3" max="11" width="28.28515625" style="376" customWidth="1"/>
    <col min="12" max="16384" width="8.7109375" style="376"/>
  </cols>
  <sheetData>
    <row r="1" spans="1:11" s="369" customFormat="1" ht="15">
      <c r="A1" s="368" t="s">
        <v>108</v>
      </c>
      <c r="B1" s="294" t="str">
        <f>Info!C2</f>
        <v>ს.ს "პროკრედიტ ბანკი"</v>
      </c>
      <c r="C1" s="463"/>
      <c r="D1" s="463"/>
      <c r="E1" s="463"/>
      <c r="F1" s="463"/>
      <c r="G1" s="463"/>
      <c r="H1" s="463"/>
      <c r="I1" s="463"/>
      <c r="J1" s="463"/>
      <c r="K1" s="463"/>
    </row>
    <row r="2" spans="1:11" s="369" customFormat="1" ht="15">
      <c r="A2" s="368" t="s">
        <v>109</v>
      </c>
      <c r="B2" s="371">
        <f>'1. key ratios'!B2</f>
        <v>45382</v>
      </c>
      <c r="C2" s="463"/>
      <c r="D2" s="463"/>
      <c r="E2" s="463"/>
      <c r="F2" s="463"/>
      <c r="G2" s="463"/>
      <c r="H2" s="463"/>
      <c r="I2" s="463"/>
      <c r="J2" s="463"/>
      <c r="K2" s="463"/>
    </row>
    <row r="3" spans="1:11" s="369" customFormat="1" ht="15">
      <c r="A3" s="370" t="s">
        <v>486</v>
      </c>
      <c r="B3" s="463"/>
      <c r="C3" s="463"/>
      <c r="D3" s="463"/>
      <c r="E3" s="463"/>
      <c r="F3" s="463"/>
      <c r="G3" s="463"/>
      <c r="H3" s="463"/>
      <c r="I3" s="463"/>
      <c r="J3" s="463"/>
      <c r="K3" s="463"/>
    </row>
    <row r="4" spans="1:11">
      <c r="A4" s="516"/>
      <c r="B4" s="516"/>
      <c r="C4" s="515" t="s">
        <v>390</v>
      </c>
      <c r="D4" s="515" t="s">
        <v>391</v>
      </c>
      <c r="E4" s="515" t="s">
        <v>392</v>
      </c>
      <c r="F4" s="515" t="s">
        <v>393</v>
      </c>
      <c r="G4" s="515" t="s">
        <v>394</v>
      </c>
      <c r="H4" s="515" t="s">
        <v>395</v>
      </c>
      <c r="I4" s="515" t="s">
        <v>396</v>
      </c>
      <c r="J4" s="515" t="s">
        <v>397</v>
      </c>
      <c r="K4" s="515" t="s">
        <v>398</v>
      </c>
    </row>
    <row r="5" spans="1:11" ht="104.1" customHeight="1">
      <c r="A5" s="768" t="s">
        <v>686</v>
      </c>
      <c r="B5" s="769"/>
      <c r="C5" s="514" t="s">
        <v>487</v>
      </c>
      <c r="D5" s="514" t="s">
        <v>480</v>
      </c>
      <c r="E5" s="514" t="s">
        <v>481</v>
      </c>
      <c r="F5" s="514" t="s">
        <v>685</v>
      </c>
      <c r="G5" s="514" t="s">
        <v>488</v>
      </c>
      <c r="H5" s="514" t="s">
        <v>489</v>
      </c>
      <c r="I5" s="514" t="s">
        <v>490</v>
      </c>
      <c r="J5" s="514" t="s">
        <v>491</v>
      </c>
      <c r="K5" s="514" t="s">
        <v>492</v>
      </c>
    </row>
    <row r="6" spans="1:11" ht="15">
      <c r="A6" s="453">
        <v>1</v>
      </c>
      <c r="B6" s="453" t="s">
        <v>493</v>
      </c>
      <c r="C6" s="617">
        <v>8851159.5698000006</v>
      </c>
      <c r="D6" s="617">
        <v>25557370.890000001</v>
      </c>
      <c r="E6" s="617">
        <v>54175214.130800001</v>
      </c>
      <c r="F6" s="617">
        <v>0</v>
      </c>
      <c r="G6" s="617">
        <v>1016963435.5915999</v>
      </c>
      <c r="H6" s="617">
        <v>0</v>
      </c>
      <c r="I6" s="617">
        <v>59204445.140600003</v>
      </c>
      <c r="J6" s="617">
        <v>54189778.993199997</v>
      </c>
      <c r="K6" s="617">
        <v>13265356.752264079</v>
      </c>
    </row>
    <row r="7" spans="1:11" ht="15">
      <c r="A7" s="453">
        <v>2</v>
      </c>
      <c r="B7" s="453" t="s">
        <v>494</v>
      </c>
      <c r="C7" s="617"/>
      <c r="D7" s="617"/>
      <c r="E7" s="617"/>
      <c r="F7" s="617"/>
      <c r="G7" s="617"/>
      <c r="H7" s="617"/>
      <c r="I7" s="617"/>
      <c r="J7" s="617"/>
      <c r="K7" s="617"/>
    </row>
    <row r="8" spans="1:11" ht="15">
      <c r="A8" s="453">
        <v>3</v>
      </c>
      <c r="B8" s="453" t="s">
        <v>458</v>
      </c>
      <c r="C8" s="617">
        <v>3069428.0364999999</v>
      </c>
      <c r="D8" s="617">
        <v>0</v>
      </c>
      <c r="E8" s="617">
        <v>0</v>
      </c>
      <c r="F8" s="617">
        <v>0</v>
      </c>
      <c r="G8" s="617">
        <v>45097053.7588</v>
      </c>
      <c r="H8" s="617">
        <v>0</v>
      </c>
      <c r="I8" s="617">
        <v>7846299.4402000001</v>
      </c>
      <c r="J8" s="617">
        <v>15941217.242699999</v>
      </c>
      <c r="K8" s="617">
        <v>90222714.811656997</v>
      </c>
    </row>
    <row r="9" spans="1:11" ht="15">
      <c r="A9" s="453">
        <v>4</v>
      </c>
      <c r="B9" s="472" t="s">
        <v>684</v>
      </c>
      <c r="C9" s="639">
        <v>0</v>
      </c>
      <c r="D9" s="639">
        <v>0</v>
      </c>
      <c r="E9" s="639">
        <v>0</v>
      </c>
      <c r="F9" s="639">
        <v>0</v>
      </c>
      <c r="G9" s="639">
        <v>22323138.080200002</v>
      </c>
      <c r="H9" s="639">
        <v>0</v>
      </c>
      <c r="I9" s="639">
        <v>7526770.0482999999</v>
      </c>
      <c r="J9" s="639">
        <v>3786552.9777000002</v>
      </c>
      <c r="K9" s="639">
        <v>918528.68449950218</v>
      </c>
    </row>
    <row r="10" spans="1:11" ht="15">
      <c r="A10" s="453">
        <v>5</v>
      </c>
      <c r="B10" s="472" t="s">
        <v>683</v>
      </c>
      <c r="C10" s="513"/>
      <c r="D10" s="513"/>
      <c r="E10" s="513"/>
      <c r="F10" s="513"/>
      <c r="G10" s="513"/>
      <c r="H10" s="513"/>
      <c r="I10" s="513"/>
      <c r="J10" s="513"/>
      <c r="K10" s="513"/>
    </row>
    <row r="11" spans="1:11" ht="15">
      <c r="A11" s="453">
        <v>6</v>
      </c>
      <c r="B11" s="472" t="s">
        <v>682</v>
      </c>
      <c r="C11" s="513"/>
      <c r="D11" s="513"/>
      <c r="E11" s="513"/>
      <c r="F11" s="513"/>
      <c r="G11" s="513"/>
      <c r="H11" s="513"/>
      <c r="I11" s="513"/>
      <c r="J11" s="513"/>
      <c r="K11" s="513"/>
    </row>
    <row r="13" spans="1:11" ht="15.75">
      <c r="B13" s="512"/>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A1:V20"/>
  <sheetViews>
    <sheetView showGridLines="0" topLeftCell="A4" zoomScaleNormal="100" workbookViewId="0">
      <selection activeCell="F28" sqref="F28"/>
    </sheetView>
  </sheetViews>
  <sheetFormatPr defaultColWidth="8.7109375" defaultRowHeight="15"/>
  <cols>
    <col min="1" max="1" width="10" style="517" bestFit="1" customWidth="1"/>
    <col min="2" max="2" width="71.7109375" style="517" customWidth="1"/>
    <col min="3" max="3" width="12" style="517" bestFit="1" customWidth="1"/>
    <col min="4" max="5" width="15.28515625" style="517" bestFit="1" customWidth="1"/>
    <col min="6" max="6" width="20.140625" style="517" bestFit="1" customWidth="1"/>
    <col min="7" max="7" width="37.5703125" style="517" bestFit="1" customWidth="1"/>
    <col min="8" max="8" width="12" style="517" bestFit="1" customWidth="1"/>
    <col min="9" max="10" width="15.28515625" style="517" bestFit="1" customWidth="1"/>
    <col min="11" max="11" width="20.140625" style="517" bestFit="1" customWidth="1"/>
    <col min="12" max="12" width="37.5703125" style="517" bestFit="1" customWidth="1"/>
    <col min="13" max="13" width="11.140625" style="517" bestFit="1" customWidth="1"/>
    <col min="14" max="15" width="15.28515625" style="517" bestFit="1" customWidth="1"/>
    <col min="16" max="16" width="20.140625" style="517" bestFit="1" customWidth="1"/>
    <col min="17" max="17" width="37.5703125" style="517" bestFit="1" customWidth="1"/>
    <col min="18" max="18" width="18.140625" style="517" bestFit="1" customWidth="1"/>
    <col min="19" max="19" width="48.140625" style="517" bestFit="1" customWidth="1"/>
    <col min="20" max="20" width="46" style="517" bestFit="1" customWidth="1"/>
    <col min="21" max="21" width="48.140625" style="517" bestFit="1" customWidth="1"/>
    <col min="22" max="22" width="44.5703125" style="517" bestFit="1" customWidth="1"/>
    <col min="23" max="16384" width="8.7109375" style="517"/>
  </cols>
  <sheetData>
    <row r="1" spans="1:22" ht="16.5">
      <c r="A1" s="368" t="s">
        <v>108</v>
      </c>
      <c r="B1" s="294" t="str">
        <f>Info!C2</f>
        <v>ს.ს "პროკრედიტ ბანკი"</v>
      </c>
    </row>
    <row r="2" spans="1:22" ht="16.5">
      <c r="A2" s="368" t="s">
        <v>109</v>
      </c>
      <c r="B2" s="371">
        <f>'1. key ratios'!B2</f>
        <v>45382</v>
      </c>
    </row>
    <row r="3" spans="1:22" ht="16.5">
      <c r="A3" s="370" t="s">
        <v>500</v>
      </c>
      <c r="B3" s="463"/>
    </row>
    <row r="4" spans="1:22" ht="16.5">
      <c r="A4" s="370"/>
      <c r="B4" s="463"/>
    </row>
    <row r="5" spans="1:22" ht="24" customHeight="1">
      <c r="A5" s="770" t="s">
        <v>514</v>
      </c>
      <c r="B5" s="770"/>
      <c r="C5" s="773" t="s">
        <v>688</v>
      </c>
      <c r="D5" s="773"/>
      <c r="E5" s="773"/>
      <c r="F5" s="773"/>
      <c r="G5" s="773"/>
      <c r="H5" s="773" t="s">
        <v>484</v>
      </c>
      <c r="I5" s="773"/>
      <c r="J5" s="773"/>
      <c r="K5" s="773"/>
      <c r="L5" s="773"/>
      <c r="M5" s="773" t="s">
        <v>687</v>
      </c>
      <c r="N5" s="773"/>
      <c r="O5" s="773"/>
      <c r="P5" s="773"/>
      <c r="Q5" s="773"/>
      <c r="R5" s="771" t="s">
        <v>513</v>
      </c>
      <c r="S5" s="772" t="s">
        <v>517</v>
      </c>
      <c r="T5" s="771" t="s">
        <v>516</v>
      </c>
      <c r="U5" s="771" t="s">
        <v>701</v>
      </c>
      <c r="V5" s="771" t="s">
        <v>702</v>
      </c>
    </row>
    <row r="6" spans="1:22" ht="36" customHeight="1">
      <c r="A6" s="770"/>
      <c r="B6" s="770"/>
      <c r="C6" s="526"/>
      <c r="D6" s="461" t="s">
        <v>672</v>
      </c>
      <c r="E6" s="461" t="s">
        <v>671</v>
      </c>
      <c r="F6" s="461" t="s">
        <v>670</v>
      </c>
      <c r="G6" s="461" t="s">
        <v>669</v>
      </c>
      <c r="H6" s="526"/>
      <c r="I6" s="461" t="s">
        <v>672</v>
      </c>
      <c r="J6" s="461" t="s">
        <v>671</v>
      </c>
      <c r="K6" s="461" t="s">
        <v>670</v>
      </c>
      <c r="L6" s="461" t="s">
        <v>669</v>
      </c>
      <c r="M6" s="526"/>
      <c r="N6" s="461" t="s">
        <v>672</v>
      </c>
      <c r="O6" s="461" t="s">
        <v>671</v>
      </c>
      <c r="P6" s="461" t="s">
        <v>670</v>
      </c>
      <c r="Q6" s="461" t="s">
        <v>669</v>
      </c>
      <c r="R6" s="771"/>
      <c r="S6" s="772"/>
      <c r="T6" s="771"/>
      <c r="U6" s="771"/>
      <c r="V6" s="771"/>
    </row>
    <row r="7" spans="1:22">
      <c r="A7" s="521">
        <v>1</v>
      </c>
      <c r="B7" s="525" t="s">
        <v>501</v>
      </c>
      <c r="C7" s="639">
        <v>1783684.3445000001</v>
      </c>
      <c r="D7" s="639">
        <v>1777590.9045000002</v>
      </c>
      <c r="E7" s="639">
        <v>6093.44</v>
      </c>
      <c r="F7" s="639">
        <v>0</v>
      </c>
      <c r="G7" s="639"/>
      <c r="H7" s="639">
        <v>1778300.1965000001</v>
      </c>
      <c r="I7" s="639">
        <v>1772004.1765000001</v>
      </c>
      <c r="J7" s="639">
        <v>6296.02</v>
      </c>
      <c r="K7" s="639">
        <v>0</v>
      </c>
      <c r="L7" s="639"/>
      <c r="M7" s="639">
        <v>35303.8603</v>
      </c>
      <c r="N7" s="639">
        <v>35187.420299999998</v>
      </c>
      <c r="O7" s="639">
        <v>116.44</v>
      </c>
      <c r="P7" s="639">
        <v>0</v>
      </c>
      <c r="Q7" s="639"/>
      <c r="R7" s="639">
        <v>48</v>
      </c>
      <c r="S7" s="642">
        <v>0.1421</v>
      </c>
      <c r="T7" s="639">
        <v>0.15690000000000001</v>
      </c>
      <c r="U7" s="639">
        <v>0.16880000000000001</v>
      </c>
      <c r="V7" s="639">
        <v>43.410800000000002</v>
      </c>
    </row>
    <row r="8" spans="1:22">
      <c r="A8" s="521">
        <v>2</v>
      </c>
      <c r="B8" s="524" t="s">
        <v>502</v>
      </c>
      <c r="C8" s="639">
        <v>4982809.3763000006</v>
      </c>
      <c r="D8" s="639">
        <v>4838650.3427000009</v>
      </c>
      <c r="E8" s="639">
        <v>34874.563600000001</v>
      </c>
      <c r="F8" s="639">
        <v>109284.47</v>
      </c>
      <c r="G8" s="639"/>
      <c r="H8" s="639">
        <v>4975902.7823999999</v>
      </c>
      <c r="I8" s="639">
        <v>4827163.8544999994</v>
      </c>
      <c r="J8" s="639">
        <v>35375.637900000002</v>
      </c>
      <c r="K8" s="639">
        <v>113363.29</v>
      </c>
      <c r="L8" s="639"/>
      <c r="M8" s="639">
        <v>169461.5637</v>
      </c>
      <c r="N8" s="639">
        <v>99340.165200000003</v>
      </c>
      <c r="O8" s="639">
        <v>872.48849999999993</v>
      </c>
      <c r="P8" s="639">
        <v>69248.91</v>
      </c>
      <c r="Q8" s="639"/>
      <c r="R8" s="639">
        <v>222</v>
      </c>
      <c r="S8" s="642">
        <v>9.3399999999999997E-2</v>
      </c>
      <c r="T8" s="639">
        <v>0.10730000000000001</v>
      </c>
      <c r="U8" s="639">
        <v>0.14430000000000001</v>
      </c>
      <c r="V8" s="639">
        <v>33.077500000000001</v>
      </c>
    </row>
    <row r="9" spans="1:22">
      <c r="A9" s="521">
        <v>3</v>
      </c>
      <c r="B9" s="524" t="s">
        <v>503</v>
      </c>
      <c r="C9" s="639">
        <v>0</v>
      </c>
      <c r="D9" s="639">
        <v>0</v>
      </c>
      <c r="E9" s="639">
        <v>0</v>
      </c>
      <c r="F9" s="639">
        <v>0</v>
      </c>
      <c r="G9" s="639"/>
      <c r="H9" s="639">
        <v>0</v>
      </c>
      <c r="I9" s="639">
        <v>0</v>
      </c>
      <c r="J9" s="639">
        <v>0</v>
      </c>
      <c r="K9" s="639">
        <v>0</v>
      </c>
      <c r="L9" s="639"/>
      <c r="M9" s="639">
        <v>0</v>
      </c>
      <c r="N9" s="639">
        <v>0</v>
      </c>
      <c r="O9" s="639">
        <v>0</v>
      </c>
      <c r="P9" s="639">
        <v>0</v>
      </c>
      <c r="Q9" s="639"/>
      <c r="R9" s="639">
        <v>0</v>
      </c>
      <c r="S9" s="642">
        <v>0</v>
      </c>
      <c r="T9" s="639">
        <v>0</v>
      </c>
      <c r="U9" s="639">
        <v>0</v>
      </c>
      <c r="V9" s="639">
        <v>0</v>
      </c>
    </row>
    <row r="10" spans="1:22">
      <c r="A10" s="521">
        <v>4</v>
      </c>
      <c r="B10" s="524" t="s">
        <v>504</v>
      </c>
      <c r="C10" s="639">
        <v>0</v>
      </c>
      <c r="D10" s="639">
        <v>0</v>
      </c>
      <c r="E10" s="639">
        <v>0</v>
      </c>
      <c r="F10" s="639">
        <v>0</v>
      </c>
      <c r="G10" s="639"/>
      <c r="H10" s="639">
        <v>0</v>
      </c>
      <c r="I10" s="639">
        <v>0</v>
      </c>
      <c r="J10" s="639">
        <v>0</v>
      </c>
      <c r="K10" s="639">
        <v>0</v>
      </c>
      <c r="L10" s="639"/>
      <c r="M10" s="639">
        <v>0</v>
      </c>
      <c r="N10" s="639">
        <v>0</v>
      </c>
      <c r="O10" s="639">
        <v>0</v>
      </c>
      <c r="P10" s="639">
        <v>0</v>
      </c>
      <c r="Q10" s="639"/>
      <c r="R10" s="639">
        <v>0</v>
      </c>
      <c r="S10" s="642">
        <v>0</v>
      </c>
      <c r="T10" s="639">
        <v>0</v>
      </c>
      <c r="U10" s="639">
        <v>0</v>
      </c>
      <c r="V10" s="639">
        <v>0</v>
      </c>
    </row>
    <row r="11" spans="1:22">
      <c r="A11" s="521">
        <v>5</v>
      </c>
      <c r="B11" s="524" t="s">
        <v>505</v>
      </c>
      <c r="C11" s="639">
        <v>1011594.23</v>
      </c>
      <c r="D11" s="639">
        <v>1003670.23</v>
      </c>
      <c r="E11" s="639">
        <v>0</v>
      </c>
      <c r="F11" s="639">
        <v>7924</v>
      </c>
      <c r="G11" s="639"/>
      <c r="H11" s="639">
        <v>1014991.5700000001</v>
      </c>
      <c r="I11" s="639">
        <v>1006315.39</v>
      </c>
      <c r="J11" s="639">
        <v>0</v>
      </c>
      <c r="K11" s="639">
        <v>8676.18</v>
      </c>
      <c r="L11" s="639"/>
      <c r="M11" s="639">
        <v>62366.35</v>
      </c>
      <c r="N11" s="639">
        <v>57614.65</v>
      </c>
      <c r="O11" s="639">
        <v>3.5</v>
      </c>
      <c r="P11" s="639">
        <v>4748.2</v>
      </c>
      <c r="Q11" s="639"/>
      <c r="R11" s="639">
        <v>371</v>
      </c>
      <c r="S11" s="642">
        <v>0.12920000000000001</v>
      </c>
      <c r="T11" s="639">
        <v>0.13300000000000001</v>
      </c>
      <c r="U11" s="639">
        <v>0.1341</v>
      </c>
      <c r="V11" s="639">
        <v>160.3141</v>
      </c>
    </row>
    <row r="12" spans="1:22">
      <c r="A12" s="521">
        <v>6</v>
      </c>
      <c r="B12" s="524" t="s">
        <v>506</v>
      </c>
      <c r="C12" s="639">
        <v>0</v>
      </c>
      <c r="D12" s="639">
        <v>0</v>
      </c>
      <c r="E12" s="639">
        <v>0</v>
      </c>
      <c r="F12" s="639">
        <v>0</v>
      </c>
      <c r="G12" s="639"/>
      <c r="H12" s="639">
        <v>0</v>
      </c>
      <c r="I12" s="639">
        <v>0</v>
      </c>
      <c r="J12" s="639">
        <v>0</v>
      </c>
      <c r="K12" s="639">
        <v>0</v>
      </c>
      <c r="L12" s="639"/>
      <c r="M12" s="639">
        <v>0</v>
      </c>
      <c r="N12" s="639">
        <v>0</v>
      </c>
      <c r="O12" s="639">
        <v>0</v>
      </c>
      <c r="P12" s="639">
        <v>0</v>
      </c>
      <c r="Q12" s="639"/>
      <c r="R12" s="639">
        <v>0</v>
      </c>
      <c r="S12" s="642">
        <v>0</v>
      </c>
      <c r="T12" s="639">
        <v>0</v>
      </c>
      <c r="U12" s="639">
        <v>0</v>
      </c>
      <c r="V12" s="639">
        <v>0</v>
      </c>
    </row>
    <row r="13" spans="1:22">
      <c r="A13" s="521">
        <v>7</v>
      </c>
      <c r="B13" s="524" t="s">
        <v>507</v>
      </c>
      <c r="C13" s="639">
        <v>91686632.858500004</v>
      </c>
      <c r="D13" s="639">
        <v>88558651.929800004</v>
      </c>
      <c r="E13" s="639">
        <v>2655472.9249</v>
      </c>
      <c r="F13" s="639">
        <v>472508.00380000006</v>
      </c>
      <c r="G13" s="639"/>
      <c r="H13" s="639">
        <v>91903885.046599999</v>
      </c>
      <c r="I13" s="639">
        <v>88732634.770300001</v>
      </c>
      <c r="J13" s="639">
        <v>2682810.2596</v>
      </c>
      <c r="K13" s="639">
        <v>488440.01670000004</v>
      </c>
      <c r="L13" s="639"/>
      <c r="M13" s="639">
        <v>1422975.5529</v>
      </c>
      <c r="N13" s="639">
        <v>1035051.6213</v>
      </c>
      <c r="O13" s="639">
        <v>207707.64620000002</v>
      </c>
      <c r="P13" s="639">
        <v>180216.28539999999</v>
      </c>
      <c r="Q13" s="639"/>
      <c r="R13" s="639">
        <v>630</v>
      </c>
      <c r="S13" s="642">
        <v>7.3899999999999993E-2</v>
      </c>
      <c r="T13" s="639">
        <v>0.10299999999999999</v>
      </c>
      <c r="U13" s="639">
        <v>7.6300000000000007E-2</v>
      </c>
      <c r="V13" s="639">
        <v>104.53879999999999</v>
      </c>
    </row>
    <row r="14" spans="1:22">
      <c r="A14" s="519">
        <v>7.1</v>
      </c>
      <c r="B14" s="518" t="s">
        <v>508</v>
      </c>
      <c r="C14" s="639">
        <v>80698328.193199992</v>
      </c>
      <c r="D14" s="639">
        <v>77606409.097399995</v>
      </c>
      <c r="E14" s="639">
        <v>2641964.7549000001</v>
      </c>
      <c r="F14" s="639">
        <v>449954.34090000007</v>
      </c>
      <c r="G14" s="639"/>
      <c r="H14" s="639">
        <v>80868911.654599994</v>
      </c>
      <c r="I14" s="639">
        <v>77733741.132100001</v>
      </c>
      <c r="J14" s="639">
        <v>2669291.4084999999</v>
      </c>
      <c r="K14" s="639">
        <v>465879.11400000006</v>
      </c>
      <c r="L14" s="639"/>
      <c r="M14" s="639">
        <v>1287985.1708</v>
      </c>
      <c r="N14" s="639">
        <v>908323.76560000004</v>
      </c>
      <c r="O14" s="639">
        <v>207383.99619999999</v>
      </c>
      <c r="P14" s="639">
        <v>172277.40900000001</v>
      </c>
      <c r="Q14" s="639"/>
      <c r="R14" s="639">
        <v>542</v>
      </c>
      <c r="S14" s="642">
        <v>7.3200000000000001E-2</v>
      </c>
      <c r="T14" s="639">
        <v>9.8900000000000002E-2</v>
      </c>
      <c r="U14" s="639">
        <v>7.5700000000000003E-2</v>
      </c>
      <c r="V14" s="639">
        <v>104.19880000000001</v>
      </c>
    </row>
    <row r="15" spans="1:22" ht="30">
      <c r="A15" s="519">
        <v>7.2</v>
      </c>
      <c r="B15" s="518" t="s">
        <v>509</v>
      </c>
      <c r="C15" s="639">
        <v>7899507.2468000129</v>
      </c>
      <c r="D15" s="639">
        <v>7888536.5968000125</v>
      </c>
      <c r="E15" s="639">
        <v>10970.65</v>
      </c>
      <c r="F15" s="639">
        <v>0</v>
      </c>
      <c r="G15" s="639"/>
      <c r="H15" s="639">
        <v>7938532.5318</v>
      </c>
      <c r="I15" s="639">
        <v>7927556.9517999999</v>
      </c>
      <c r="J15" s="639">
        <v>10975.58</v>
      </c>
      <c r="K15" s="639">
        <v>0</v>
      </c>
      <c r="L15" s="639"/>
      <c r="M15" s="639">
        <v>85215.556599999996</v>
      </c>
      <c r="N15" s="639">
        <v>84914.606599999999</v>
      </c>
      <c r="O15" s="639">
        <v>300.95</v>
      </c>
      <c r="P15" s="639">
        <v>0</v>
      </c>
      <c r="Q15" s="639"/>
      <c r="R15" s="639">
        <v>59</v>
      </c>
      <c r="S15" s="642">
        <v>0.125</v>
      </c>
      <c r="T15" s="639">
        <v>0.14099999999999999</v>
      </c>
      <c r="U15" s="639">
        <v>8.5500000000000007E-2</v>
      </c>
      <c r="V15" s="639">
        <v>110.9543</v>
      </c>
    </row>
    <row r="16" spans="1:22">
      <c r="A16" s="519">
        <v>7.3</v>
      </c>
      <c r="B16" s="518" t="s">
        <v>510</v>
      </c>
      <c r="C16" s="639">
        <v>3088797.4185000001</v>
      </c>
      <c r="D16" s="639">
        <v>3063706.2356000002</v>
      </c>
      <c r="E16" s="639">
        <v>2537.52</v>
      </c>
      <c r="F16" s="639">
        <v>22553.662899999999</v>
      </c>
      <c r="G16" s="639"/>
      <c r="H16" s="639">
        <v>3096440.8602</v>
      </c>
      <c r="I16" s="639">
        <v>3071336.6864</v>
      </c>
      <c r="J16" s="639">
        <v>2543.2710999999999</v>
      </c>
      <c r="K16" s="639">
        <v>22560.902699999999</v>
      </c>
      <c r="L16" s="639"/>
      <c r="M16" s="639">
        <v>49774.825499999999</v>
      </c>
      <c r="N16" s="639">
        <v>41813.249100000001</v>
      </c>
      <c r="O16" s="639">
        <v>22.7</v>
      </c>
      <c r="P16" s="639">
        <v>7938.8764000000001</v>
      </c>
      <c r="Q16" s="639"/>
      <c r="R16" s="639">
        <v>29</v>
      </c>
      <c r="S16" s="642">
        <v>5.8000000000000003E-2</v>
      </c>
      <c r="T16" s="639">
        <v>0.1109</v>
      </c>
      <c r="U16" s="639">
        <v>6.7000000000000004E-2</v>
      </c>
      <c r="V16" s="639">
        <v>96.943899999999999</v>
      </c>
    </row>
    <row r="17" spans="1:22">
      <c r="A17" s="521">
        <v>8</v>
      </c>
      <c r="B17" s="524" t="s">
        <v>511</v>
      </c>
      <c r="C17" s="639">
        <v>0</v>
      </c>
      <c r="D17" s="639">
        <v>0</v>
      </c>
      <c r="E17" s="639">
        <v>0</v>
      </c>
      <c r="F17" s="639">
        <v>0</v>
      </c>
      <c r="G17" s="639"/>
      <c r="H17" s="639">
        <v>0</v>
      </c>
      <c r="I17" s="639">
        <v>0</v>
      </c>
      <c r="J17" s="639">
        <v>0</v>
      </c>
      <c r="K17" s="639">
        <v>0</v>
      </c>
      <c r="L17" s="639"/>
      <c r="M17" s="639">
        <v>0</v>
      </c>
      <c r="N17" s="639">
        <v>0</v>
      </c>
      <c r="O17" s="639">
        <v>0</v>
      </c>
      <c r="P17" s="639">
        <v>0</v>
      </c>
      <c r="Q17" s="639"/>
      <c r="R17" s="639">
        <v>0</v>
      </c>
      <c r="S17" s="642">
        <v>0</v>
      </c>
      <c r="T17" s="639">
        <v>0</v>
      </c>
      <c r="U17" s="639">
        <v>0</v>
      </c>
      <c r="V17" s="639">
        <v>0</v>
      </c>
    </row>
    <row r="18" spans="1:22">
      <c r="A18" s="523">
        <v>9</v>
      </c>
      <c r="B18" s="522" t="s">
        <v>512</v>
      </c>
      <c r="C18" s="640">
        <v>0</v>
      </c>
      <c r="D18" s="640">
        <v>0</v>
      </c>
      <c r="E18" s="640">
        <v>0</v>
      </c>
      <c r="F18" s="640">
        <v>0</v>
      </c>
      <c r="G18" s="640"/>
      <c r="H18" s="640">
        <v>0</v>
      </c>
      <c r="I18" s="640">
        <v>0</v>
      </c>
      <c r="J18" s="640">
        <v>0</v>
      </c>
      <c r="K18" s="640">
        <v>0</v>
      </c>
      <c r="L18" s="640"/>
      <c r="M18" s="640">
        <v>0</v>
      </c>
      <c r="N18" s="640">
        <v>0</v>
      </c>
      <c r="O18" s="640">
        <v>0</v>
      </c>
      <c r="P18" s="640">
        <v>0</v>
      </c>
      <c r="Q18" s="640"/>
      <c r="R18" s="640">
        <v>0</v>
      </c>
      <c r="S18" s="643">
        <v>0</v>
      </c>
      <c r="T18" s="640">
        <v>0</v>
      </c>
      <c r="U18" s="640">
        <v>0</v>
      </c>
      <c r="V18" s="640">
        <v>0</v>
      </c>
    </row>
    <row r="19" spans="1:22">
      <c r="A19" s="521">
        <v>10</v>
      </c>
      <c r="B19" s="520" t="s">
        <v>515</v>
      </c>
      <c r="C19" s="641">
        <f>SUM(C7:C18)</f>
        <v>191151353.66780001</v>
      </c>
      <c r="D19" s="641">
        <f t="shared" ref="D19:V19" si="0">SUM(D7:D18)</f>
        <v>184737215.33680001</v>
      </c>
      <c r="E19" s="641">
        <f t="shared" si="0"/>
        <v>5351913.8533999994</v>
      </c>
      <c r="F19" s="641">
        <f t="shared" si="0"/>
        <v>1062224.4776000001</v>
      </c>
      <c r="G19" s="641">
        <f t="shared" si="0"/>
        <v>0</v>
      </c>
      <c r="H19" s="641">
        <f t="shared" si="0"/>
        <v>191576964.64209998</v>
      </c>
      <c r="I19" s="641">
        <f t="shared" si="0"/>
        <v>185070752.96160001</v>
      </c>
      <c r="J19" s="641">
        <f t="shared" si="0"/>
        <v>5407292.177099999</v>
      </c>
      <c r="K19" s="641">
        <f t="shared" si="0"/>
        <v>1098919.5034</v>
      </c>
      <c r="L19" s="641">
        <f t="shared" si="0"/>
        <v>0</v>
      </c>
      <c r="M19" s="641">
        <f t="shared" si="0"/>
        <v>3113082.8797999998</v>
      </c>
      <c r="N19" s="641">
        <f t="shared" si="0"/>
        <v>2262245.4780999999</v>
      </c>
      <c r="O19" s="641">
        <f t="shared" si="0"/>
        <v>416407.72090000007</v>
      </c>
      <c r="P19" s="641">
        <f t="shared" si="0"/>
        <v>434429.68080000003</v>
      </c>
      <c r="Q19" s="641">
        <f t="shared" si="0"/>
        <v>0</v>
      </c>
      <c r="R19" s="641">
        <f t="shared" si="0"/>
        <v>1901</v>
      </c>
      <c r="S19" s="644">
        <v>9.4700000000000006E-2</v>
      </c>
      <c r="T19" s="641">
        <f t="shared" si="0"/>
        <v>0.85099999999999998</v>
      </c>
      <c r="U19" s="641">
        <f t="shared" si="0"/>
        <v>0.75170000000000003</v>
      </c>
      <c r="V19" s="641">
        <f t="shared" si="0"/>
        <v>653.43820000000005</v>
      </c>
    </row>
    <row r="20" spans="1:22" ht="30">
      <c r="A20" s="519">
        <v>10.1</v>
      </c>
      <c r="B20" s="518" t="s">
        <v>518</v>
      </c>
      <c r="C20" s="513"/>
      <c r="D20" s="513"/>
      <c r="E20" s="513"/>
      <c r="F20" s="513"/>
      <c r="G20" s="513"/>
      <c r="H20" s="513"/>
      <c r="I20" s="513"/>
      <c r="J20" s="513"/>
      <c r="K20" s="513"/>
      <c r="L20" s="513"/>
      <c r="M20" s="513"/>
      <c r="N20" s="513"/>
      <c r="O20" s="513"/>
      <c r="P20" s="513"/>
      <c r="Q20" s="513"/>
      <c r="R20" s="513"/>
      <c r="S20" s="642"/>
      <c r="T20" s="513"/>
      <c r="U20" s="513"/>
      <c r="V20" s="51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H69"/>
  <sheetViews>
    <sheetView showGridLines="0" topLeftCell="A26" zoomScale="70" zoomScaleNormal="70" workbookViewId="0">
      <selection activeCell="G13" sqref="G13"/>
    </sheetView>
  </sheetViews>
  <sheetFormatPr defaultRowHeight="15"/>
  <cols>
    <col min="1" max="1" width="8.7109375" style="431"/>
    <col min="2" max="2" width="69.28515625" style="405" customWidth="1"/>
    <col min="3" max="3" width="14.85546875" bestFit="1" customWidth="1"/>
    <col min="4" max="4" width="15.42578125" bestFit="1" customWidth="1"/>
    <col min="5" max="5" width="16.42578125" bestFit="1" customWidth="1"/>
    <col min="6" max="6" width="14.85546875" bestFit="1" customWidth="1"/>
    <col min="7" max="7" width="16.42578125" bestFit="1" customWidth="1"/>
    <col min="8" max="8" width="16.42578125" customWidth="1"/>
  </cols>
  <sheetData>
    <row r="1" spans="1:8" ht="16.5">
      <c r="A1" s="13" t="s">
        <v>108</v>
      </c>
      <c r="B1" s="294" t="str">
        <f>Info!C2</f>
        <v>ს.ს "პროკრედიტ ბანკი"</v>
      </c>
      <c r="C1" s="12"/>
      <c r="D1" s="1"/>
      <c r="E1" s="1"/>
      <c r="F1" s="1"/>
      <c r="G1" s="1"/>
    </row>
    <row r="2" spans="1:8" ht="16.5">
      <c r="A2" s="13" t="s">
        <v>109</v>
      </c>
      <c r="B2" s="326">
        <f>'1. key ratios'!B2</f>
        <v>45382</v>
      </c>
      <c r="C2" s="12"/>
      <c r="D2" s="1"/>
      <c r="E2" s="1"/>
      <c r="F2" s="1"/>
      <c r="G2" s="1"/>
    </row>
    <row r="3" spans="1:8" ht="17.25" thickBot="1">
      <c r="A3" s="13"/>
      <c r="B3" s="12"/>
      <c r="C3" s="12"/>
      <c r="D3" s="1"/>
      <c r="E3" s="1"/>
      <c r="F3" s="1"/>
      <c r="G3" s="1"/>
    </row>
    <row r="4" spans="1:8" ht="21" customHeight="1">
      <c r="A4" s="662" t="s">
        <v>25</v>
      </c>
      <c r="B4" s="663" t="s">
        <v>524</v>
      </c>
      <c r="C4" s="665" t="s">
        <v>114</v>
      </c>
      <c r="D4" s="666"/>
      <c r="E4" s="667"/>
      <c r="F4" s="665" t="s">
        <v>115</v>
      </c>
      <c r="G4" s="666"/>
      <c r="H4" s="668"/>
    </row>
    <row r="5" spans="1:8" ht="21" customHeight="1">
      <c r="A5" s="662"/>
      <c r="B5" s="664"/>
      <c r="C5" s="379" t="s">
        <v>26</v>
      </c>
      <c r="D5" s="379" t="s">
        <v>88</v>
      </c>
      <c r="E5" s="379" t="s">
        <v>66</v>
      </c>
      <c r="F5" s="379" t="s">
        <v>26</v>
      </c>
      <c r="G5" s="379" t="s">
        <v>88</v>
      </c>
      <c r="H5" s="379" t="s">
        <v>66</v>
      </c>
    </row>
    <row r="6" spans="1:8" ht="26.45" customHeight="1">
      <c r="A6" s="662"/>
      <c r="B6" s="380" t="s">
        <v>95</v>
      </c>
      <c r="C6" s="541"/>
      <c r="D6" s="542"/>
      <c r="E6" s="542"/>
      <c r="F6" s="542"/>
      <c r="G6" s="542"/>
      <c r="H6" s="543"/>
    </row>
    <row r="7" spans="1:8" ht="23.1" customHeight="1">
      <c r="A7" s="420">
        <v>1</v>
      </c>
      <c r="B7" s="381" t="s">
        <v>638</v>
      </c>
      <c r="C7" s="544">
        <v>101029816.06</v>
      </c>
      <c r="D7" s="544">
        <v>317907847.65839994</v>
      </c>
      <c r="E7" s="545">
        <v>418937663.71839994</v>
      </c>
      <c r="F7" s="544">
        <v>71501976.979999989</v>
      </c>
      <c r="G7" s="544">
        <v>266303678.36469996</v>
      </c>
      <c r="H7" s="545">
        <v>337805655.34469998</v>
      </c>
    </row>
    <row r="8" spans="1:8">
      <c r="A8" s="420">
        <v>1.1000000000000001</v>
      </c>
      <c r="B8" s="382" t="s">
        <v>96</v>
      </c>
      <c r="C8" s="544">
        <v>20116725.140000001</v>
      </c>
      <c r="D8" s="544">
        <v>25432760.377900004</v>
      </c>
      <c r="E8" s="545">
        <v>45549485.517900005</v>
      </c>
      <c r="F8" s="544">
        <v>18491635.709999997</v>
      </c>
      <c r="G8" s="544">
        <v>22792801.985600002</v>
      </c>
      <c r="H8" s="545">
        <v>41284437.695600003</v>
      </c>
    </row>
    <row r="9" spans="1:8">
      <c r="A9" s="420">
        <v>1.2</v>
      </c>
      <c r="B9" s="382" t="s">
        <v>97</v>
      </c>
      <c r="C9" s="544">
        <v>45448178.07</v>
      </c>
      <c r="D9" s="544">
        <v>171450482.01959997</v>
      </c>
      <c r="E9" s="545">
        <v>216898660.08959997</v>
      </c>
      <c r="F9" s="544">
        <v>29884164.359999999</v>
      </c>
      <c r="G9" s="544">
        <v>195324914.90879998</v>
      </c>
      <c r="H9" s="545">
        <v>225209079.26879996</v>
      </c>
    </row>
    <row r="10" spans="1:8">
      <c r="A10" s="420">
        <v>1.3</v>
      </c>
      <c r="B10" s="382" t="s">
        <v>98</v>
      </c>
      <c r="C10" s="544">
        <v>35464912.850000001</v>
      </c>
      <c r="D10" s="544">
        <v>121024605.26089999</v>
      </c>
      <c r="E10" s="545">
        <v>156489518.11089998</v>
      </c>
      <c r="F10" s="544">
        <v>23126176.91</v>
      </c>
      <c r="G10" s="544">
        <v>48185961.470300004</v>
      </c>
      <c r="H10" s="545">
        <v>71312138.3803</v>
      </c>
    </row>
    <row r="11" spans="1:8">
      <c r="A11" s="420">
        <v>2</v>
      </c>
      <c r="B11" s="383" t="s">
        <v>525</v>
      </c>
      <c r="C11" s="544">
        <v>1855.29</v>
      </c>
      <c r="D11" s="544">
        <v>0</v>
      </c>
      <c r="E11" s="545">
        <v>1855.29</v>
      </c>
      <c r="F11" s="544">
        <v>0</v>
      </c>
      <c r="G11" s="544">
        <v>0</v>
      </c>
      <c r="H11" s="545">
        <v>0</v>
      </c>
    </row>
    <row r="12" spans="1:8">
      <c r="A12" s="420">
        <v>2.1</v>
      </c>
      <c r="B12" s="384" t="s">
        <v>526</v>
      </c>
      <c r="C12" s="544">
        <v>1855.29</v>
      </c>
      <c r="D12" s="544">
        <v>0</v>
      </c>
      <c r="E12" s="545">
        <v>1855.29</v>
      </c>
      <c r="F12" s="544">
        <v>0</v>
      </c>
      <c r="G12" s="544">
        <v>0</v>
      </c>
      <c r="H12" s="545">
        <v>0</v>
      </c>
    </row>
    <row r="13" spans="1:8" ht="26.45" customHeight="1">
      <c r="A13" s="420">
        <v>3</v>
      </c>
      <c r="B13" s="385" t="s">
        <v>527</v>
      </c>
      <c r="C13" s="544">
        <v>0</v>
      </c>
      <c r="D13" s="544">
        <v>0</v>
      </c>
      <c r="E13" s="545">
        <v>0</v>
      </c>
      <c r="F13" s="544">
        <v>2651131.8462</v>
      </c>
      <c r="G13" s="544">
        <v>35527.803800000002</v>
      </c>
      <c r="H13" s="545">
        <v>2686659.65</v>
      </c>
    </row>
    <row r="14" spans="1:8" ht="26.45" customHeight="1">
      <c r="A14" s="420">
        <v>4</v>
      </c>
      <c r="B14" s="386" t="s">
        <v>528</v>
      </c>
      <c r="C14" s="544">
        <v>0</v>
      </c>
      <c r="D14" s="544">
        <v>0</v>
      </c>
      <c r="E14" s="545">
        <v>0</v>
      </c>
      <c r="F14" s="544">
        <v>0</v>
      </c>
      <c r="G14" s="544">
        <v>0</v>
      </c>
      <c r="H14" s="545">
        <v>0</v>
      </c>
    </row>
    <row r="15" spans="1:8" ht="24.6" customHeight="1">
      <c r="A15" s="420">
        <v>5</v>
      </c>
      <c r="B15" s="386" t="s">
        <v>529</v>
      </c>
      <c r="C15" s="546">
        <v>139527.79999999999</v>
      </c>
      <c r="D15" s="546">
        <v>0</v>
      </c>
      <c r="E15" s="547">
        <v>139527.79999999999</v>
      </c>
      <c r="F15" s="546">
        <v>0</v>
      </c>
      <c r="G15" s="546">
        <v>0</v>
      </c>
      <c r="H15" s="547">
        <v>0</v>
      </c>
    </row>
    <row r="16" spans="1:8">
      <c r="A16" s="420">
        <v>5.0999999999999996</v>
      </c>
      <c r="B16" s="387" t="s">
        <v>530</v>
      </c>
      <c r="C16" s="544">
        <v>139527.79999999999</v>
      </c>
      <c r="D16" s="544">
        <v>0</v>
      </c>
      <c r="E16" s="545">
        <v>139527.79999999999</v>
      </c>
      <c r="F16" s="544">
        <v>0</v>
      </c>
      <c r="G16" s="544">
        <v>0</v>
      </c>
      <c r="H16" s="545">
        <v>0</v>
      </c>
    </row>
    <row r="17" spans="1:8">
      <c r="A17" s="420">
        <v>5.2</v>
      </c>
      <c r="B17" s="387" t="s">
        <v>457</v>
      </c>
      <c r="C17" s="544">
        <v>0</v>
      </c>
      <c r="D17" s="544">
        <v>0</v>
      </c>
      <c r="E17" s="545">
        <v>0</v>
      </c>
      <c r="F17" s="544">
        <v>0</v>
      </c>
      <c r="G17" s="544">
        <v>0</v>
      </c>
      <c r="H17" s="545">
        <v>0</v>
      </c>
    </row>
    <row r="18" spans="1:8">
      <c r="A18" s="420">
        <v>5.3</v>
      </c>
      <c r="B18" s="387" t="s">
        <v>531</v>
      </c>
      <c r="C18" s="544">
        <v>0</v>
      </c>
      <c r="D18" s="544">
        <v>0</v>
      </c>
      <c r="E18" s="545">
        <v>0</v>
      </c>
      <c r="F18" s="544">
        <v>0</v>
      </c>
      <c r="G18" s="544">
        <v>0</v>
      </c>
      <c r="H18" s="545">
        <v>0</v>
      </c>
    </row>
    <row r="19" spans="1:8">
      <c r="A19" s="420">
        <v>6</v>
      </c>
      <c r="B19" s="385" t="s">
        <v>532</v>
      </c>
      <c r="C19" s="544">
        <v>533006787.01386434</v>
      </c>
      <c r="D19" s="544">
        <v>823999235.34399879</v>
      </c>
      <c r="E19" s="545">
        <v>1357006022.3578632</v>
      </c>
      <c r="F19" s="544">
        <v>441001552.42370003</v>
      </c>
      <c r="G19" s="544">
        <v>753379532.66766894</v>
      </c>
      <c r="H19" s="545">
        <v>1194381085.0913689</v>
      </c>
    </row>
    <row r="20" spans="1:8">
      <c r="A20" s="420">
        <v>6.1</v>
      </c>
      <c r="B20" s="387" t="s">
        <v>457</v>
      </c>
      <c r="C20" s="544">
        <v>147868501.19</v>
      </c>
      <c r="D20" s="544">
        <v>0</v>
      </c>
      <c r="E20" s="545">
        <v>147868501.19</v>
      </c>
      <c r="F20" s="544">
        <v>100040013.04000001</v>
      </c>
      <c r="G20" s="544">
        <v>0</v>
      </c>
      <c r="H20" s="545">
        <v>100040013.04000001</v>
      </c>
    </row>
    <row r="21" spans="1:8">
      <c r="A21" s="420">
        <v>6.2</v>
      </c>
      <c r="B21" s="387" t="s">
        <v>531</v>
      </c>
      <c r="C21" s="544">
        <v>385138285.82386434</v>
      </c>
      <c r="D21" s="544">
        <v>823999235.34399879</v>
      </c>
      <c r="E21" s="545">
        <v>1209137521.1678631</v>
      </c>
      <c r="F21" s="544">
        <v>340961539.38370001</v>
      </c>
      <c r="G21" s="544">
        <v>753379532.66766894</v>
      </c>
      <c r="H21" s="545">
        <v>1094341072.051369</v>
      </c>
    </row>
    <row r="22" spans="1:8">
      <c r="A22" s="420">
        <v>7</v>
      </c>
      <c r="B22" s="388" t="s">
        <v>533</v>
      </c>
      <c r="C22" s="544">
        <v>8936412.0700000003</v>
      </c>
      <c r="D22" s="544">
        <v>0</v>
      </c>
      <c r="E22" s="545">
        <v>8936412.0700000003</v>
      </c>
      <c r="F22" s="544">
        <v>6100000</v>
      </c>
      <c r="G22" s="544">
        <v>0</v>
      </c>
      <c r="H22" s="545">
        <v>6100000</v>
      </c>
    </row>
    <row r="23" spans="1:8" ht="21">
      <c r="A23" s="420">
        <v>8</v>
      </c>
      <c r="B23" s="389" t="s">
        <v>534</v>
      </c>
      <c r="C23" s="544">
        <v>0</v>
      </c>
      <c r="D23" s="544">
        <v>0</v>
      </c>
      <c r="E23" s="545">
        <v>0</v>
      </c>
      <c r="F23" s="544">
        <v>0</v>
      </c>
      <c r="G23" s="544">
        <v>0</v>
      </c>
      <c r="H23" s="545">
        <v>0</v>
      </c>
    </row>
    <row r="24" spans="1:8">
      <c r="A24" s="420">
        <v>9</v>
      </c>
      <c r="B24" s="386" t="s">
        <v>535</v>
      </c>
      <c r="C24" s="544">
        <v>44869880.32</v>
      </c>
      <c r="D24" s="544">
        <v>0</v>
      </c>
      <c r="E24" s="545">
        <v>44869880.32</v>
      </c>
      <c r="F24" s="544">
        <v>45581045.199999996</v>
      </c>
      <c r="G24" s="544">
        <v>0</v>
      </c>
      <c r="H24" s="545">
        <v>45581045.199999996</v>
      </c>
    </row>
    <row r="25" spans="1:8">
      <c r="A25" s="420">
        <v>9.1</v>
      </c>
      <c r="B25" s="390" t="s">
        <v>536</v>
      </c>
      <c r="C25" s="544">
        <v>40631809.810000002</v>
      </c>
      <c r="D25" s="544">
        <v>0</v>
      </c>
      <c r="E25" s="545">
        <v>40631809.810000002</v>
      </c>
      <c r="F25" s="544">
        <v>41244132.449999996</v>
      </c>
      <c r="G25" s="544">
        <v>0</v>
      </c>
      <c r="H25" s="545">
        <v>41244132.449999996</v>
      </c>
    </row>
    <row r="26" spans="1:8">
      <c r="A26" s="420">
        <v>9.1999999999999993</v>
      </c>
      <c r="B26" s="390" t="s">
        <v>537</v>
      </c>
      <c r="C26" s="544">
        <v>4238070.51</v>
      </c>
      <c r="D26" s="544">
        <v>0</v>
      </c>
      <c r="E26" s="545">
        <v>4238070.51</v>
      </c>
      <c r="F26" s="544">
        <v>4336912.75</v>
      </c>
      <c r="G26" s="544">
        <v>0</v>
      </c>
      <c r="H26" s="545">
        <v>4336912.75</v>
      </c>
    </row>
    <row r="27" spans="1:8">
      <c r="A27" s="420">
        <v>10</v>
      </c>
      <c r="B27" s="386" t="s">
        <v>36</v>
      </c>
      <c r="C27" s="544">
        <v>2003810.1899999997</v>
      </c>
      <c r="D27" s="544">
        <v>0</v>
      </c>
      <c r="E27" s="545">
        <v>2003810.1899999997</v>
      </c>
      <c r="F27" s="544">
        <v>1267588.5799999998</v>
      </c>
      <c r="G27" s="544">
        <v>0</v>
      </c>
      <c r="H27" s="545">
        <v>1267588.5799999998</v>
      </c>
    </row>
    <row r="28" spans="1:8">
      <c r="A28" s="420">
        <v>10.1</v>
      </c>
      <c r="B28" s="390" t="s">
        <v>538</v>
      </c>
      <c r="C28" s="544">
        <v>0</v>
      </c>
      <c r="D28" s="544">
        <v>0</v>
      </c>
      <c r="E28" s="545">
        <v>0</v>
      </c>
      <c r="F28" s="544">
        <v>0</v>
      </c>
      <c r="G28" s="544">
        <v>0</v>
      </c>
      <c r="H28" s="545">
        <v>0</v>
      </c>
    </row>
    <row r="29" spans="1:8">
      <c r="A29" s="420">
        <v>10.199999999999999</v>
      </c>
      <c r="B29" s="390" t="s">
        <v>539</v>
      </c>
      <c r="C29" s="544">
        <v>2003810.1899999997</v>
      </c>
      <c r="D29" s="544">
        <v>0</v>
      </c>
      <c r="E29" s="545">
        <v>2003810.1899999997</v>
      </c>
      <c r="F29" s="544">
        <v>1267588.5799999998</v>
      </c>
      <c r="G29" s="544">
        <v>0</v>
      </c>
      <c r="H29" s="545">
        <v>1267588.5799999998</v>
      </c>
    </row>
    <row r="30" spans="1:8">
      <c r="A30" s="420">
        <v>11</v>
      </c>
      <c r="B30" s="386" t="s">
        <v>540</v>
      </c>
      <c r="C30" s="544">
        <v>0</v>
      </c>
      <c r="D30" s="544">
        <v>0</v>
      </c>
      <c r="E30" s="545">
        <v>0</v>
      </c>
      <c r="F30" s="544">
        <v>0</v>
      </c>
      <c r="G30" s="544">
        <v>0</v>
      </c>
      <c r="H30" s="545">
        <v>0</v>
      </c>
    </row>
    <row r="31" spans="1:8">
      <c r="A31" s="420">
        <v>11.1</v>
      </c>
      <c r="B31" s="390" t="s">
        <v>541</v>
      </c>
      <c r="C31" s="544">
        <v>0</v>
      </c>
      <c r="D31" s="544">
        <v>0</v>
      </c>
      <c r="E31" s="545">
        <v>0</v>
      </c>
      <c r="F31" s="544">
        <v>0</v>
      </c>
      <c r="G31" s="544">
        <v>0</v>
      </c>
      <c r="H31" s="545">
        <v>0</v>
      </c>
    </row>
    <row r="32" spans="1:8">
      <c r="A32" s="420">
        <v>11.2</v>
      </c>
      <c r="B32" s="390" t="s">
        <v>542</v>
      </c>
      <c r="C32" s="544">
        <v>0</v>
      </c>
      <c r="D32" s="544">
        <v>0</v>
      </c>
      <c r="E32" s="545">
        <v>0</v>
      </c>
      <c r="F32" s="544">
        <v>0</v>
      </c>
      <c r="G32" s="544">
        <v>0</v>
      </c>
      <c r="H32" s="545">
        <v>0</v>
      </c>
    </row>
    <row r="33" spans="1:8">
      <c r="A33" s="420">
        <v>13</v>
      </c>
      <c r="B33" s="386" t="s">
        <v>99</v>
      </c>
      <c r="C33" s="544">
        <v>7046896.2860000003</v>
      </c>
      <c r="D33" s="544">
        <v>789434.78703700029</v>
      </c>
      <c r="E33" s="545">
        <v>7836331.0730370004</v>
      </c>
      <c r="F33" s="544">
        <v>6688868.7986999992</v>
      </c>
      <c r="G33" s="544">
        <v>130098.18443099968</v>
      </c>
      <c r="H33" s="545">
        <v>6818966.9831309989</v>
      </c>
    </row>
    <row r="34" spans="1:8">
      <c r="A34" s="420">
        <v>13.1</v>
      </c>
      <c r="B34" s="391" t="s">
        <v>543</v>
      </c>
      <c r="C34" s="544">
        <v>68700</v>
      </c>
      <c r="D34" s="544">
        <v>0</v>
      </c>
      <c r="E34" s="545">
        <v>68700</v>
      </c>
      <c r="F34" s="544">
        <v>59300</v>
      </c>
      <c r="G34" s="544">
        <v>0</v>
      </c>
      <c r="H34" s="545">
        <v>59300</v>
      </c>
    </row>
    <row r="35" spans="1:8">
      <c r="A35" s="420">
        <v>13.2</v>
      </c>
      <c r="B35" s="391" t="s">
        <v>544</v>
      </c>
      <c r="C35" s="544">
        <v>0</v>
      </c>
      <c r="D35" s="544">
        <v>0</v>
      </c>
      <c r="E35" s="545">
        <v>0</v>
      </c>
      <c r="F35" s="544">
        <v>0</v>
      </c>
      <c r="G35" s="544">
        <v>0</v>
      </c>
      <c r="H35" s="545">
        <v>0</v>
      </c>
    </row>
    <row r="36" spans="1:8">
      <c r="A36" s="420">
        <v>14</v>
      </c>
      <c r="B36" s="392" t="s">
        <v>545</v>
      </c>
      <c r="C36" s="544">
        <v>697034985.02986455</v>
      </c>
      <c r="D36" s="544">
        <v>1142696517.7894356</v>
      </c>
      <c r="E36" s="545">
        <v>1839731502.8193002</v>
      </c>
      <c r="F36" s="544">
        <v>574792163.82860005</v>
      </c>
      <c r="G36" s="544">
        <v>1019848837.0205998</v>
      </c>
      <c r="H36" s="545">
        <v>1594641000.8491998</v>
      </c>
    </row>
    <row r="37" spans="1:8" ht="22.5" customHeight="1">
      <c r="A37" s="420"/>
      <c r="B37" s="393" t="s">
        <v>104</v>
      </c>
      <c r="C37" s="548"/>
      <c r="D37" s="549"/>
      <c r="E37" s="549"/>
      <c r="F37" s="549"/>
      <c r="G37" s="549"/>
      <c r="H37" s="550"/>
    </row>
    <row r="38" spans="1:8">
      <c r="A38" s="420">
        <v>15</v>
      </c>
      <c r="B38" s="394" t="s">
        <v>546</v>
      </c>
      <c r="C38" s="551">
        <v>3240</v>
      </c>
      <c r="D38" s="551">
        <v>0</v>
      </c>
      <c r="E38" s="552">
        <v>3240</v>
      </c>
      <c r="F38" s="551">
        <v>0</v>
      </c>
      <c r="G38" s="551">
        <v>0</v>
      </c>
      <c r="H38" s="552">
        <v>0</v>
      </c>
    </row>
    <row r="39" spans="1:8">
      <c r="A39" s="420">
        <v>15.1</v>
      </c>
      <c r="B39" s="395" t="s">
        <v>526</v>
      </c>
      <c r="C39" s="551">
        <v>3240</v>
      </c>
      <c r="D39" s="551">
        <v>0</v>
      </c>
      <c r="E39" s="552">
        <v>3240</v>
      </c>
      <c r="F39" s="551">
        <v>0</v>
      </c>
      <c r="G39" s="551">
        <v>0</v>
      </c>
      <c r="H39" s="552">
        <v>0</v>
      </c>
    </row>
    <row r="40" spans="1:8" ht="24" customHeight="1">
      <c r="A40" s="420">
        <v>16</v>
      </c>
      <c r="B40" s="388" t="s">
        <v>547</v>
      </c>
      <c r="C40" s="551">
        <v>0</v>
      </c>
      <c r="D40" s="551">
        <v>0</v>
      </c>
      <c r="E40" s="552">
        <v>0</v>
      </c>
      <c r="F40" s="551">
        <v>0</v>
      </c>
      <c r="G40" s="551">
        <v>0</v>
      </c>
      <c r="H40" s="552">
        <v>0</v>
      </c>
    </row>
    <row r="41" spans="1:8">
      <c r="A41" s="420">
        <v>17</v>
      </c>
      <c r="B41" s="388" t="s">
        <v>548</v>
      </c>
      <c r="C41" s="551">
        <v>380582285.30999994</v>
      </c>
      <c r="D41" s="551">
        <v>1127133358.5558641</v>
      </c>
      <c r="E41" s="552">
        <v>1507715643.865864</v>
      </c>
      <c r="F41" s="551">
        <v>270890485.15999997</v>
      </c>
      <c r="G41" s="551">
        <v>1008758887.0013249</v>
      </c>
      <c r="H41" s="552">
        <v>1279649372.161325</v>
      </c>
    </row>
    <row r="42" spans="1:8">
      <c r="A42" s="420">
        <v>17.100000000000001</v>
      </c>
      <c r="B42" s="396" t="s">
        <v>549</v>
      </c>
      <c r="C42" s="551">
        <v>364328122.35999995</v>
      </c>
      <c r="D42" s="551">
        <v>719158554.4574641</v>
      </c>
      <c r="E42" s="552">
        <v>1083486676.8174641</v>
      </c>
      <c r="F42" s="551">
        <v>247789828.35999998</v>
      </c>
      <c r="G42" s="551">
        <v>642218741.61260188</v>
      </c>
      <c r="H42" s="552">
        <v>890008569.97260189</v>
      </c>
    </row>
    <row r="43" spans="1:8">
      <c r="A43" s="420">
        <v>17.2</v>
      </c>
      <c r="B43" s="397" t="s">
        <v>100</v>
      </c>
      <c r="C43" s="551">
        <v>15256249.83</v>
      </c>
      <c r="D43" s="551">
        <v>407529702.94449997</v>
      </c>
      <c r="E43" s="552">
        <v>422785952.77449995</v>
      </c>
      <c r="F43" s="551">
        <v>22179580.41</v>
      </c>
      <c r="G43" s="551">
        <v>365577622.07620001</v>
      </c>
      <c r="H43" s="552">
        <v>387757202.48620003</v>
      </c>
    </row>
    <row r="44" spans="1:8">
      <c r="A44" s="420">
        <v>17.3</v>
      </c>
      <c r="B44" s="396" t="s">
        <v>550</v>
      </c>
      <c r="C44" s="551">
        <v>0</v>
      </c>
      <c r="D44" s="551">
        <v>0</v>
      </c>
      <c r="E44" s="552">
        <v>0</v>
      </c>
      <c r="F44" s="551">
        <v>0</v>
      </c>
      <c r="G44" s="551">
        <v>0</v>
      </c>
      <c r="H44" s="552">
        <v>0</v>
      </c>
    </row>
    <row r="45" spans="1:8">
      <c r="A45" s="420">
        <v>17.399999999999999</v>
      </c>
      <c r="B45" s="396" t="s">
        <v>551</v>
      </c>
      <c r="C45" s="551">
        <v>997913.11999999988</v>
      </c>
      <c r="D45" s="551">
        <v>445101.15390000003</v>
      </c>
      <c r="E45" s="552">
        <v>1443014.2738999999</v>
      </c>
      <c r="F45" s="551">
        <v>921076.38999999966</v>
      </c>
      <c r="G45" s="551">
        <v>962523.31252299994</v>
      </c>
      <c r="H45" s="552">
        <v>1883599.7025229996</v>
      </c>
    </row>
    <row r="46" spans="1:8">
      <c r="A46" s="420">
        <v>18</v>
      </c>
      <c r="B46" s="386" t="s">
        <v>552</v>
      </c>
      <c r="C46" s="551">
        <v>1946589.27</v>
      </c>
      <c r="D46" s="551">
        <v>410720.10850000003</v>
      </c>
      <c r="E46" s="552">
        <v>2357309.3785000001</v>
      </c>
      <c r="F46" s="551">
        <v>555353.3067999999</v>
      </c>
      <c r="G46" s="551">
        <v>292277.01919999998</v>
      </c>
      <c r="H46" s="552">
        <v>847630.32599999988</v>
      </c>
    </row>
    <row r="47" spans="1:8">
      <c r="A47" s="420">
        <v>19</v>
      </c>
      <c r="B47" s="386" t="s">
        <v>553</v>
      </c>
      <c r="C47" s="551">
        <v>3391389.8</v>
      </c>
      <c r="D47" s="551">
        <v>0</v>
      </c>
      <c r="E47" s="552">
        <v>3391389.8</v>
      </c>
      <c r="F47" s="551">
        <v>2440728.7799999998</v>
      </c>
      <c r="G47" s="551">
        <v>0</v>
      </c>
      <c r="H47" s="552">
        <v>2440728.7799999998</v>
      </c>
    </row>
    <row r="48" spans="1:8">
      <c r="A48" s="420">
        <v>19.100000000000001</v>
      </c>
      <c r="B48" s="398" t="s">
        <v>554</v>
      </c>
      <c r="C48" s="551">
        <v>1409545.27</v>
      </c>
      <c r="D48" s="551">
        <v>0</v>
      </c>
      <c r="E48" s="552">
        <v>1409545.27</v>
      </c>
      <c r="F48" s="551">
        <v>950295.88</v>
      </c>
      <c r="G48" s="551">
        <v>0</v>
      </c>
      <c r="H48" s="552">
        <v>950295.88</v>
      </c>
    </row>
    <row r="49" spans="1:8">
      <c r="A49" s="420">
        <v>19.2</v>
      </c>
      <c r="B49" s="399" t="s">
        <v>555</v>
      </c>
      <c r="C49" s="551">
        <v>1981844.53</v>
      </c>
      <c r="D49" s="551">
        <v>0</v>
      </c>
      <c r="E49" s="552">
        <v>1981844.53</v>
      </c>
      <c r="F49" s="551">
        <v>1490432.9</v>
      </c>
      <c r="G49" s="551">
        <v>0</v>
      </c>
      <c r="H49" s="552">
        <v>1490432.9</v>
      </c>
    </row>
    <row r="50" spans="1:8">
      <c r="A50" s="420">
        <v>20</v>
      </c>
      <c r="B50" s="400" t="s">
        <v>101</v>
      </c>
      <c r="C50" s="551">
        <v>0</v>
      </c>
      <c r="D50" s="551">
        <v>14773957.4935</v>
      </c>
      <c r="E50" s="552">
        <v>14773957.4935</v>
      </c>
      <c r="F50" s="551">
        <v>0</v>
      </c>
      <c r="G50" s="551">
        <v>14119453.474099999</v>
      </c>
      <c r="H50" s="552">
        <v>14119453.474099999</v>
      </c>
    </row>
    <row r="51" spans="1:8">
      <c r="A51" s="420">
        <v>21</v>
      </c>
      <c r="B51" s="401" t="s">
        <v>89</v>
      </c>
      <c r="C51" s="551">
        <v>638121.00999999978</v>
      </c>
      <c r="D51" s="551">
        <v>1783929.8672360007</v>
      </c>
      <c r="E51" s="552">
        <v>2422050.8772360003</v>
      </c>
      <c r="F51" s="551">
        <v>869735.4439999999</v>
      </c>
      <c r="G51" s="551">
        <v>1019353.9780979999</v>
      </c>
      <c r="H51" s="552">
        <v>1889089.4220979998</v>
      </c>
    </row>
    <row r="52" spans="1:8">
      <c r="A52" s="420">
        <v>21.1</v>
      </c>
      <c r="B52" s="397" t="s">
        <v>556</v>
      </c>
      <c r="C52" s="551"/>
      <c r="D52" s="551"/>
      <c r="E52" s="552">
        <v>0</v>
      </c>
      <c r="F52" s="551">
        <v>0</v>
      </c>
      <c r="G52" s="551">
        <v>0</v>
      </c>
      <c r="H52" s="552">
        <v>0</v>
      </c>
    </row>
    <row r="53" spans="1:8">
      <c r="A53" s="420">
        <v>22</v>
      </c>
      <c r="B53" s="400" t="s">
        <v>557</v>
      </c>
      <c r="C53" s="551">
        <v>386561625.38999993</v>
      </c>
      <c r="D53" s="551">
        <v>1144101966.0251</v>
      </c>
      <c r="E53" s="552">
        <v>1530663591.4150999</v>
      </c>
      <c r="F53" s="551">
        <v>274756302.69079995</v>
      </c>
      <c r="G53" s="551">
        <v>1024189971.4727229</v>
      </c>
      <c r="H53" s="552">
        <v>1298946274.1635227</v>
      </c>
    </row>
    <row r="54" spans="1:8" ht="24" customHeight="1">
      <c r="A54" s="420"/>
      <c r="B54" s="402" t="s">
        <v>558</v>
      </c>
      <c r="C54" s="553"/>
      <c r="D54" s="554"/>
      <c r="E54" s="554"/>
      <c r="F54" s="554"/>
      <c r="G54" s="554"/>
      <c r="H54" s="555"/>
    </row>
    <row r="55" spans="1:8">
      <c r="A55" s="420">
        <v>23</v>
      </c>
      <c r="B55" s="400" t="s">
        <v>105</v>
      </c>
      <c r="C55" s="551">
        <v>112482804.98999999</v>
      </c>
      <c r="D55" s="551"/>
      <c r="E55" s="552">
        <v>112482804.98999999</v>
      </c>
      <c r="F55" s="551">
        <v>112482804.98999999</v>
      </c>
      <c r="G55" s="551"/>
      <c r="H55" s="552">
        <v>112482804.98999999</v>
      </c>
    </row>
    <row r="56" spans="1:8">
      <c r="A56" s="420">
        <v>24</v>
      </c>
      <c r="B56" s="400" t="s">
        <v>559</v>
      </c>
      <c r="C56" s="551">
        <v>0</v>
      </c>
      <c r="D56" s="551"/>
      <c r="E56" s="552">
        <v>0</v>
      </c>
      <c r="F56" s="551">
        <v>0</v>
      </c>
      <c r="G56" s="551"/>
      <c r="H56" s="552">
        <v>0</v>
      </c>
    </row>
    <row r="57" spans="1:8">
      <c r="A57" s="420">
        <v>25</v>
      </c>
      <c r="B57" s="400" t="s">
        <v>102</v>
      </c>
      <c r="C57" s="551">
        <v>72117569.840000004</v>
      </c>
      <c r="D57" s="551"/>
      <c r="E57" s="552">
        <v>72117569.840000004</v>
      </c>
      <c r="F57" s="551">
        <v>72117569.840000004</v>
      </c>
      <c r="G57" s="551"/>
      <c r="H57" s="552">
        <v>72117569.840000004</v>
      </c>
    </row>
    <row r="58" spans="1:8">
      <c r="A58" s="420">
        <v>26</v>
      </c>
      <c r="B58" s="386" t="s">
        <v>560</v>
      </c>
      <c r="C58" s="551">
        <v>0</v>
      </c>
      <c r="D58" s="551"/>
      <c r="E58" s="552">
        <v>0</v>
      </c>
      <c r="F58" s="551">
        <v>0</v>
      </c>
      <c r="G58" s="551"/>
      <c r="H58" s="552">
        <v>0</v>
      </c>
    </row>
    <row r="59" spans="1:8" ht="21">
      <c r="A59" s="420">
        <v>27</v>
      </c>
      <c r="B59" s="386" t="s">
        <v>561</v>
      </c>
      <c r="C59" s="551">
        <v>0</v>
      </c>
      <c r="D59" s="551">
        <v>0</v>
      </c>
      <c r="E59" s="552">
        <v>0</v>
      </c>
      <c r="F59" s="551">
        <v>0</v>
      </c>
      <c r="G59" s="551">
        <v>0</v>
      </c>
      <c r="H59" s="552">
        <v>0</v>
      </c>
    </row>
    <row r="60" spans="1:8">
      <c r="A60" s="420">
        <v>27.1</v>
      </c>
      <c r="B60" s="398" t="s">
        <v>562</v>
      </c>
      <c r="C60" s="551">
        <v>0</v>
      </c>
      <c r="D60" s="551"/>
      <c r="E60" s="552">
        <v>0</v>
      </c>
      <c r="F60" s="551">
        <v>0</v>
      </c>
      <c r="G60" s="551"/>
      <c r="H60" s="552">
        <v>0</v>
      </c>
    </row>
    <row r="61" spans="1:8">
      <c r="A61" s="420">
        <v>27.2</v>
      </c>
      <c r="B61" s="396" t="s">
        <v>563</v>
      </c>
      <c r="C61" s="551">
        <v>0</v>
      </c>
      <c r="D61" s="551"/>
      <c r="E61" s="552">
        <v>0</v>
      </c>
      <c r="F61" s="551">
        <v>0</v>
      </c>
      <c r="G61" s="551"/>
      <c r="H61" s="552">
        <v>0</v>
      </c>
    </row>
    <row r="62" spans="1:8">
      <c r="A62" s="420">
        <v>28</v>
      </c>
      <c r="B62" s="401" t="s">
        <v>564</v>
      </c>
      <c r="C62" s="551">
        <v>0</v>
      </c>
      <c r="D62" s="551"/>
      <c r="E62" s="552">
        <v>0</v>
      </c>
      <c r="F62" s="551">
        <v>0</v>
      </c>
      <c r="G62" s="551"/>
      <c r="H62" s="552">
        <v>0</v>
      </c>
    </row>
    <row r="63" spans="1:8">
      <c r="A63" s="420">
        <v>29</v>
      </c>
      <c r="B63" s="386" t="s">
        <v>565</v>
      </c>
      <c r="C63" s="551">
        <v>0</v>
      </c>
      <c r="D63" s="551">
        <v>0</v>
      </c>
      <c r="E63" s="552">
        <v>0</v>
      </c>
      <c r="F63" s="551">
        <v>0</v>
      </c>
      <c r="G63" s="551">
        <v>0</v>
      </c>
      <c r="H63" s="552">
        <v>0</v>
      </c>
    </row>
    <row r="64" spans="1:8">
      <c r="A64" s="420">
        <v>29.1</v>
      </c>
      <c r="B64" s="387" t="s">
        <v>566</v>
      </c>
      <c r="C64" s="551">
        <v>0</v>
      </c>
      <c r="D64" s="551"/>
      <c r="E64" s="552">
        <v>0</v>
      </c>
      <c r="F64" s="551">
        <v>0</v>
      </c>
      <c r="G64" s="551"/>
      <c r="H64" s="552">
        <v>0</v>
      </c>
    </row>
    <row r="65" spans="1:8" ht="24.95" customHeight="1">
      <c r="A65" s="420">
        <v>29.2</v>
      </c>
      <c r="B65" s="398" t="s">
        <v>567</v>
      </c>
      <c r="C65" s="551">
        <v>0</v>
      </c>
      <c r="D65" s="551"/>
      <c r="E65" s="552">
        <v>0</v>
      </c>
      <c r="F65" s="551">
        <v>0</v>
      </c>
      <c r="G65" s="551"/>
      <c r="H65" s="552">
        <v>0</v>
      </c>
    </row>
    <row r="66" spans="1:8" ht="22.5" customHeight="1">
      <c r="A66" s="420">
        <v>29.3</v>
      </c>
      <c r="B66" s="390" t="s">
        <v>568</v>
      </c>
      <c r="C66" s="551">
        <v>0</v>
      </c>
      <c r="D66" s="551"/>
      <c r="E66" s="552">
        <v>0</v>
      </c>
      <c r="F66" s="551">
        <v>0</v>
      </c>
      <c r="G66" s="551"/>
      <c r="H66" s="552">
        <v>0</v>
      </c>
    </row>
    <row r="67" spans="1:8">
      <c r="A67" s="420">
        <v>30</v>
      </c>
      <c r="B67" s="386" t="s">
        <v>103</v>
      </c>
      <c r="C67" s="551">
        <v>124467536.56999998</v>
      </c>
      <c r="D67" s="551"/>
      <c r="E67" s="552">
        <v>124467536.56999998</v>
      </c>
      <c r="F67" s="551">
        <v>111094351.95900001</v>
      </c>
      <c r="G67" s="551"/>
      <c r="H67" s="552">
        <v>111094351.95900001</v>
      </c>
    </row>
    <row r="68" spans="1:8">
      <c r="A68" s="420">
        <v>31</v>
      </c>
      <c r="B68" s="403" t="s">
        <v>569</v>
      </c>
      <c r="C68" s="551">
        <v>309067911.39999998</v>
      </c>
      <c r="D68" s="551">
        <v>0</v>
      </c>
      <c r="E68" s="552">
        <v>309067911.39999998</v>
      </c>
      <c r="F68" s="551">
        <v>295694726.78899997</v>
      </c>
      <c r="G68" s="551">
        <v>0</v>
      </c>
      <c r="H68" s="552">
        <v>295694726.78899997</v>
      </c>
    </row>
    <row r="69" spans="1:8">
      <c r="A69" s="420">
        <v>32</v>
      </c>
      <c r="B69" s="404" t="s">
        <v>570</v>
      </c>
      <c r="C69" s="551">
        <v>695629536.78999996</v>
      </c>
      <c r="D69" s="551">
        <v>1144101966.0251</v>
      </c>
      <c r="E69" s="552">
        <v>1839731502.8151</v>
      </c>
      <c r="F69" s="551">
        <v>570451029.47979999</v>
      </c>
      <c r="G69" s="551">
        <v>1024189971.4727229</v>
      </c>
      <c r="H69" s="552">
        <v>1594641000.9525228</v>
      </c>
    </row>
  </sheetData>
  <mergeCells count="4">
    <mergeCell ref="A4:A6"/>
    <mergeCell ref="B4:B5"/>
    <mergeCell ref="C4:E4"/>
    <mergeCell ref="F4:H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H45"/>
  <sheetViews>
    <sheetView showGridLines="0" zoomScale="70" zoomScaleNormal="70" workbookViewId="0">
      <selection activeCell="C33" sqref="C33"/>
    </sheetView>
  </sheetViews>
  <sheetFormatPr defaultRowHeight="15"/>
  <cols>
    <col min="2" max="2" width="66.5703125" customWidth="1"/>
    <col min="3" max="3" width="13" bestFit="1" customWidth="1"/>
    <col min="4" max="4" width="13.140625" bestFit="1" customWidth="1"/>
    <col min="5" max="5" width="13.42578125" bestFit="1" customWidth="1"/>
    <col min="6" max="6" width="13.140625" bestFit="1" customWidth="1"/>
    <col min="7" max="7" width="13" bestFit="1" customWidth="1"/>
    <col min="8" max="8" width="13.5703125" bestFit="1" customWidth="1"/>
  </cols>
  <sheetData>
    <row r="1" spans="1:8" ht="16.5">
      <c r="A1" s="13" t="s">
        <v>108</v>
      </c>
      <c r="B1" s="294" t="str">
        <f>Info!C2</f>
        <v>ს.ს "პროკრედიტ ბანკი"</v>
      </c>
      <c r="C1" s="12"/>
      <c r="D1" s="1"/>
      <c r="E1" s="1"/>
      <c r="F1" s="1"/>
      <c r="G1" s="1"/>
    </row>
    <row r="2" spans="1:8" ht="16.5">
      <c r="A2" s="13" t="s">
        <v>109</v>
      </c>
      <c r="B2" s="326">
        <f>'1. key ratios'!B2</f>
        <v>45382</v>
      </c>
      <c r="C2" s="12"/>
      <c r="D2" s="1"/>
      <c r="E2" s="1"/>
      <c r="F2" s="1"/>
      <c r="G2" s="1"/>
    </row>
    <row r="3" spans="1:8" ht="16.5">
      <c r="A3" s="13"/>
      <c r="B3" s="12"/>
      <c r="C3" s="12"/>
      <c r="D3" s="1"/>
      <c r="E3" s="1"/>
      <c r="F3" s="1"/>
      <c r="G3" s="1"/>
    </row>
    <row r="4" spans="1:8" ht="15.75">
      <c r="A4" s="673" t="s">
        <v>25</v>
      </c>
      <c r="B4" s="669" t="s">
        <v>166</v>
      </c>
      <c r="C4" s="671" t="s">
        <v>114</v>
      </c>
      <c r="D4" s="671"/>
      <c r="E4" s="671"/>
      <c r="F4" s="671" t="s">
        <v>115</v>
      </c>
      <c r="G4" s="671"/>
      <c r="H4" s="672"/>
    </row>
    <row r="5" spans="1:8" ht="15.6" customHeight="1">
      <c r="A5" s="674"/>
      <c r="B5" s="670"/>
      <c r="C5" s="406" t="s">
        <v>26</v>
      </c>
      <c r="D5" s="406" t="s">
        <v>88</v>
      </c>
      <c r="E5" s="406" t="s">
        <v>66</v>
      </c>
      <c r="F5" s="406" t="s">
        <v>26</v>
      </c>
      <c r="G5" s="406" t="s">
        <v>88</v>
      </c>
      <c r="H5" s="406" t="s">
        <v>66</v>
      </c>
    </row>
    <row r="6" spans="1:8">
      <c r="A6" s="433">
        <v>1</v>
      </c>
      <c r="B6" s="407" t="s">
        <v>571</v>
      </c>
      <c r="C6" s="551">
        <v>16379142.823500002</v>
      </c>
      <c r="D6" s="551">
        <v>14899422.520000001</v>
      </c>
      <c r="E6" s="552">
        <v>31278565.343500003</v>
      </c>
      <c r="F6" s="551">
        <v>16192443.450197777</v>
      </c>
      <c r="G6" s="551">
        <v>11898086.0418</v>
      </c>
      <c r="H6" s="552">
        <v>28090529.491997778</v>
      </c>
    </row>
    <row r="7" spans="1:8">
      <c r="A7" s="433">
        <v>1.1000000000000001</v>
      </c>
      <c r="B7" s="408" t="s">
        <v>525</v>
      </c>
      <c r="C7" s="551">
        <v>0</v>
      </c>
      <c r="D7" s="551">
        <v>0</v>
      </c>
      <c r="E7" s="552">
        <v>0</v>
      </c>
      <c r="F7" s="551">
        <v>0</v>
      </c>
      <c r="G7" s="551">
        <v>0</v>
      </c>
      <c r="H7" s="552">
        <v>0</v>
      </c>
    </row>
    <row r="8" spans="1:8" ht="21">
      <c r="A8" s="433">
        <v>1.2</v>
      </c>
      <c r="B8" s="408" t="s">
        <v>572</v>
      </c>
      <c r="C8" s="551">
        <v>0</v>
      </c>
      <c r="D8" s="551">
        <v>0</v>
      </c>
      <c r="E8" s="552">
        <v>0</v>
      </c>
      <c r="F8" s="551">
        <v>0</v>
      </c>
      <c r="G8" s="551">
        <v>0</v>
      </c>
      <c r="H8" s="552">
        <v>0</v>
      </c>
    </row>
    <row r="9" spans="1:8" ht="21.6" customHeight="1">
      <c r="A9" s="433">
        <v>1.3</v>
      </c>
      <c r="B9" s="398" t="s">
        <v>573</v>
      </c>
      <c r="C9" s="551">
        <v>0</v>
      </c>
      <c r="D9" s="551">
        <v>0</v>
      </c>
      <c r="E9" s="552">
        <v>0</v>
      </c>
      <c r="F9" s="551">
        <v>0</v>
      </c>
      <c r="G9" s="551">
        <v>0</v>
      </c>
      <c r="H9" s="552">
        <v>0</v>
      </c>
    </row>
    <row r="10" spans="1:8" ht="21">
      <c r="A10" s="433">
        <v>1.4</v>
      </c>
      <c r="B10" s="398" t="s">
        <v>529</v>
      </c>
      <c r="C10" s="551">
        <v>0</v>
      </c>
      <c r="D10" s="551">
        <v>0</v>
      </c>
      <c r="E10" s="552">
        <v>0</v>
      </c>
      <c r="F10" s="551">
        <v>0</v>
      </c>
      <c r="G10" s="551">
        <v>0</v>
      </c>
      <c r="H10" s="552">
        <v>0</v>
      </c>
    </row>
    <row r="11" spans="1:8">
      <c r="A11" s="433">
        <v>1.5</v>
      </c>
      <c r="B11" s="398" t="s">
        <v>532</v>
      </c>
      <c r="C11" s="551">
        <v>16379142.823500002</v>
      </c>
      <c r="D11" s="551">
        <v>14899422.520000001</v>
      </c>
      <c r="E11" s="552">
        <v>31278565.343500003</v>
      </c>
      <c r="F11" s="551">
        <v>16192443.450197777</v>
      </c>
      <c r="G11" s="551">
        <v>11898086.0418</v>
      </c>
      <c r="H11" s="552">
        <v>28090529.491997778</v>
      </c>
    </row>
    <row r="12" spans="1:8">
      <c r="A12" s="433">
        <v>1.6</v>
      </c>
      <c r="B12" s="399" t="s">
        <v>99</v>
      </c>
      <c r="C12" s="551">
        <v>0</v>
      </c>
      <c r="D12" s="551">
        <v>0</v>
      </c>
      <c r="E12" s="552">
        <v>0</v>
      </c>
      <c r="F12" s="551">
        <v>0</v>
      </c>
      <c r="G12" s="551">
        <v>0</v>
      </c>
      <c r="H12" s="552">
        <v>0</v>
      </c>
    </row>
    <row r="13" spans="1:8">
      <c r="A13" s="433">
        <v>2</v>
      </c>
      <c r="B13" s="409" t="s">
        <v>574</v>
      </c>
      <c r="C13" s="551">
        <v>-4922941.8999999994</v>
      </c>
      <c r="D13" s="551">
        <v>-7605573.4400000004</v>
      </c>
      <c r="E13" s="552">
        <v>-12528515.34</v>
      </c>
      <c r="F13" s="551">
        <v>-3863222.73</v>
      </c>
      <c r="G13" s="551">
        <v>-5555994.8299999991</v>
      </c>
      <c r="H13" s="552">
        <v>-9419217.5599999987</v>
      </c>
    </row>
    <row r="14" spans="1:8">
      <c r="A14" s="433">
        <v>2.1</v>
      </c>
      <c r="B14" s="398" t="s">
        <v>575</v>
      </c>
      <c r="C14" s="551">
        <v>0</v>
      </c>
      <c r="D14" s="551">
        <v>0</v>
      </c>
      <c r="E14" s="552">
        <v>0</v>
      </c>
      <c r="F14" s="551">
        <v>0</v>
      </c>
      <c r="G14" s="551">
        <v>0</v>
      </c>
      <c r="H14" s="552">
        <v>0</v>
      </c>
    </row>
    <row r="15" spans="1:8" ht="24.6" customHeight="1">
      <c r="A15" s="433">
        <v>2.2000000000000002</v>
      </c>
      <c r="B15" s="398" t="s">
        <v>576</v>
      </c>
      <c r="C15" s="551">
        <v>0</v>
      </c>
      <c r="D15" s="551">
        <v>0</v>
      </c>
      <c r="E15" s="552">
        <v>0</v>
      </c>
      <c r="F15" s="551">
        <v>0</v>
      </c>
      <c r="G15" s="551">
        <v>0</v>
      </c>
      <c r="H15" s="552">
        <v>0</v>
      </c>
    </row>
    <row r="16" spans="1:8" ht="20.45" customHeight="1">
      <c r="A16" s="433">
        <v>2.2999999999999998</v>
      </c>
      <c r="B16" s="398" t="s">
        <v>577</v>
      </c>
      <c r="C16" s="551">
        <v>-4922941.8999999994</v>
      </c>
      <c r="D16" s="551">
        <v>-7605573.4400000004</v>
      </c>
      <c r="E16" s="552">
        <v>-12528515.34</v>
      </c>
      <c r="F16" s="551">
        <v>-3863222.73</v>
      </c>
      <c r="G16" s="551">
        <v>-5555994.8299999991</v>
      </c>
      <c r="H16" s="552">
        <v>-9419217.5599999987</v>
      </c>
    </row>
    <row r="17" spans="1:8">
      <c r="A17" s="433">
        <v>2.4</v>
      </c>
      <c r="B17" s="398" t="s">
        <v>578</v>
      </c>
      <c r="C17" s="551">
        <v>0</v>
      </c>
      <c r="D17" s="551">
        <v>0</v>
      </c>
      <c r="E17" s="552">
        <v>0</v>
      </c>
      <c r="F17" s="551">
        <v>0</v>
      </c>
      <c r="G17" s="551">
        <v>0</v>
      </c>
      <c r="H17" s="552">
        <v>0</v>
      </c>
    </row>
    <row r="18" spans="1:8">
      <c r="A18" s="433">
        <v>3</v>
      </c>
      <c r="B18" s="409" t="s">
        <v>579</v>
      </c>
      <c r="C18" s="551"/>
      <c r="D18" s="551"/>
      <c r="E18" s="552">
        <v>0</v>
      </c>
      <c r="F18" s="551">
        <v>0</v>
      </c>
      <c r="G18" s="551">
        <v>0</v>
      </c>
      <c r="H18" s="552">
        <v>0</v>
      </c>
    </row>
    <row r="19" spans="1:8">
      <c r="A19" s="433">
        <v>4</v>
      </c>
      <c r="B19" s="409" t="s">
        <v>580</v>
      </c>
      <c r="C19" s="551">
        <v>1781589.0371999999</v>
      </c>
      <c r="D19" s="551">
        <v>1234841.1528</v>
      </c>
      <c r="E19" s="552">
        <v>3016430.19</v>
      </c>
      <c r="F19" s="551">
        <v>2098310.406</v>
      </c>
      <c r="G19" s="551">
        <v>972167.63400000008</v>
      </c>
      <c r="H19" s="552">
        <v>3070478.04</v>
      </c>
    </row>
    <row r="20" spans="1:8">
      <c r="A20" s="433">
        <v>5</v>
      </c>
      <c r="B20" s="409" t="s">
        <v>581</v>
      </c>
      <c r="C20" s="551">
        <v>-232441.5</v>
      </c>
      <c r="D20" s="551">
        <v>-1735083.65</v>
      </c>
      <c r="E20" s="552">
        <v>-1967525.15</v>
      </c>
      <c r="F20" s="551">
        <v>-319091.04000000004</v>
      </c>
      <c r="G20" s="551">
        <v>-1952327.3</v>
      </c>
      <c r="H20" s="552">
        <v>-2271418.34</v>
      </c>
    </row>
    <row r="21" spans="1:8" ht="38.450000000000003" customHeight="1">
      <c r="A21" s="433">
        <v>6</v>
      </c>
      <c r="B21" s="409" t="s">
        <v>582</v>
      </c>
      <c r="C21" s="551"/>
      <c r="D21" s="551"/>
      <c r="E21" s="552">
        <v>0</v>
      </c>
      <c r="F21" s="551">
        <v>0</v>
      </c>
      <c r="G21" s="551">
        <v>0</v>
      </c>
      <c r="H21" s="552">
        <v>0</v>
      </c>
    </row>
    <row r="22" spans="1:8" ht="27.6" customHeight="1">
      <c r="A22" s="433">
        <v>7</v>
      </c>
      <c r="B22" s="409" t="s">
        <v>583</v>
      </c>
      <c r="C22" s="551"/>
      <c r="D22" s="551"/>
      <c r="E22" s="552">
        <v>0</v>
      </c>
      <c r="F22" s="551">
        <v>0</v>
      </c>
      <c r="G22" s="551">
        <v>0</v>
      </c>
      <c r="H22" s="552">
        <v>0</v>
      </c>
    </row>
    <row r="23" spans="1:8" ht="36.950000000000003" customHeight="1">
      <c r="A23" s="433">
        <v>8</v>
      </c>
      <c r="B23" s="410" t="s">
        <v>584</v>
      </c>
      <c r="C23" s="551"/>
      <c r="D23" s="551"/>
      <c r="E23" s="552">
        <v>0</v>
      </c>
      <c r="F23" s="551">
        <v>0</v>
      </c>
      <c r="G23" s="551">
        <v>0</v>
      </c>
      <c r="H23" s="552">
        <v>0</v>
      </c>
    </row>
    <row r="24" spans="1:8" ht="34.5" customHeight="1">
      <c r="A24" s="433">
        <v>9</v>
      </c>
      <c r="B24" s="410" t="s">
        <v>585</v>
      </c>
      <c r="C24" s="551"/>
      <c r="D24" s="551"/>
      <c r="E24" s="552">
        <v>0</v>
      </c>
      <c r="F24" s="551">
        <v>0</v>
      </c>
      <c r="G24" s="551">
        <v>0</v>
      </c>
      <c r="H24" s="552">
        <v>0</v>
      </c>
    </row>
    <row r="25" spans="1:8">
      <c r="A25" s="433">
        <v>10</v>
      </c>
      <c r="B25" s="409" t="s">
        <v>586</v>
      </c>
      <c r="C25" s="551">
        <v>2996886.45</v>
      </c>
      <c r="D25" s="551">
        <v>0</v>
      </c>
      <c r="E25" s="552">
        <v>2996886.45</v>
      </c>
      <c r="F25" s="551">
        <v>3621298.7500000009</v>
      </c>
      <c r="G25" s="551">
        <v>0</v>
      </c>
      <c r="H25" s="552">
        <v>3621298.7500000009</v>
      </c>
    </row>
    <row r="26" spans="1:8" ht="27" customHeight="1">
      <c r="A26" s="433">
        <v>11</v>
      </c>
      <c r="B26" s="411" t="s">
        <v>587</v>
      </c>
      <c r="C26" s="551"/>
      <c r="D26" s="551"/>
      <c r="E26" s="552">
        <v>0</v>
      </c>
      <c r="F26" s="551"/>
      <c r="G26" s="551"/>
      <c r="H26" s="552">
        <v>0</v>
      </c>
    </row>
    <row r="27" spans="1:8">
      <c r="A27" s="433">
        <v>12</v>
      </c>
      <c r="B27" s="409" t="s">
        <v>588</v>
      </c>
      <c r="C27" s="551">
        <v>456040.30710000009</v>
      </c>
      <c r="D27" s="551">
        <v>98515.342900000003</v>
      </c>
      <c r="E27" s="552">
        <v>554555.65000000014</v>
      </c>
      <c r="F27" s="551">
        <v>329383.82670999994</v>
      </c>
      <c r="G27" s="551">
        <v>92719.013290000003</v>
      </c>
      <c r="H27" s="552">
        <v>422102.83999999997</v>
      </c>
    </row>
    <row r="28" spans="1:8">
      <c r="A28" s="433">
        <v>13</v>
      </c>
      <c r="B28" s="412" t="s">
        <v>589</v>
      </c>
      <c r="C28" s="551">
        <v>-280229.99</v>
      </c>
      <c r="D28" s="551">
        <v>-25236.420000000002</v>
      </c>
      <c r="E28" s="552">
        <v>-305466.40999999997</v>
      </c>
      <c r="F28" s="551">
        <v>-239006.03</v>
      </c>
      <c r="G28" s="551"/>
      <c r="H28" s="552">
        <v>-239006.03</v>
      </c>
    </row>
    <row r="29" spans="1:8">
      <c r="A29" s="433">
        <v>14</v>
      </c>
      <c r="B29" s="413" t="s">
        <v>590</v>
      </c>
      <c r="C29" s="551">
        <v>-10712102.489999998</v>
      </c>
      <c r="D29" s="551">
        <v>-855776.41</v>
      </c>
      <c r="E29" s="552">
        <v>-11567878.899999999</v>
      </c>
      <c r="F29" s="551">
        <v>-9382335.2600999996</v>
      </c>
      <c r="G29" s="551">
        <v>-828921.34000000008</v>
      </c>
      <c r="H29" s="552">
        <v>-10211256.600099999</v>
      </c>
    </row>
    <row r="30" spans="1:8">
      <c r="A30" s="433">
        <v>14.1</v>
      </c>
      <c r="B30" s="390" t="s">
        <v>591</v>
      </c>
      <c r="C30" s="551">
        <v>-4434305.1799999988</v>
      </c>
      <c r="D30" s="551">
        <v>0</v>
      </c>
      <c r="E30" s="552">
        <v>-4434305.1799999988</v>
      </c>
      <c r="F30" s="551">
        <v>-4311390.2399999993</v>
      </c>
      <c r="G30" s="551">
        <v>0</v>
      </c>
      <c r="H30" s="552">
        <v>-4311390.2399999993</v>
      </c>
    </row>
    <row r="31" spans="1:8">
      <c r="A31" s="433">
        <v>14.2</v>
      </c>
      <c r="B31" s="390" t="s">
        <v>592</v>
      </c>
      <c r="C31" s="551">
        <v>-6277797.3099999987</v>
      </c>
      <c r="D31" s="551">
        <v>-855776.41</v>
      </c>
      <c r="E31" s="552">
        <v>-7133573.7199999988</v>
      </c>
      <c r="F31" s="551">
        <v>-5070945.0201000003</v>
      </c>
      <c r="G31" s="551">
        <v>-828921.34000000008</v>
      </c>
      <c r="H31" s="552">
        <v>-5899866.3601000002</v>
      </c>
    </row>
    <row r="32" spans="1:8">
      <c r="A32" s="433">
        <v>15</v>
      </c>
      <c r="B32" s="414" t="s">
        <v>593</v>
      </c>
      <c r="C32" s="551">
        <v>-1123858.3700000001</v>
      </c>
      <c r="D32" s="551">
        <v>0</v>
      </c>
      <c r="E32" s="552">
        <v>-1123858.3700000001</v>
      </c>
      <c r="F32" s="551">
        <v>-1132763.3599999999</v>
      </c>
      <c r="G32" s="551">
        <v>0</v>
      </c>
      <c r="H32" s="552">
        <v>-1132763.3599999999</v>
      </c>
    </row>
    <row r="33" spans="1:8" ht="22.5" customHeight="1">
      <c r="A33" s="433">
        <v>16</v>
      </c>
      <c r="B33" s="386" t="s">
        <v>594</v>
      </c>
      <c r="C33" s="551">
        <v>217827.49649999998</v>
      </c>
      <c r="D33" s="551">
        <v>0</v>
      </c>
      <c r="E33" s="552">
        <v>217827.49649999998</v>
      </c>
      <c r="F33" s="551">
        <v>233644.978</v>
      </c>
      <c r="G33" s="551">
        <v>0</v>
      </c>
      <c r="H33" s="552">
        <v>233644.978</v>
      </c>
    </row>
    <row r="34" spans="1:8">
      <c r="A34" s="433">
        <v>17</v>
      </c>
      <c r="B34" s="409" t="s">
        <v>595</v>
      </c>
      <c r="C34" s="551">
        <v>5740.74</v>
      </c>
      <c r="D34" s="551">
        <v>0</v>
      </c>
      <c r="E34" s="552">
        <v>5740.74</v>
      </c>
      <c r="F34" s="551">
        <v>140953.78999999998</v>
      </c>
      <c r="G34" s="551">
        <v>0</v>
      </c>
      <c r="H34" s="552">
        <v>140953.78999999998</v>
      </c>
    </row>
    <row r="35" spans="1:8">
      <c r="A35" s="433">
        <v>17.100000000000001</v>
      </c>
      <c r="B35" s="415" t="s">
        <v>596</v>
      </c>
      <c r="C35" s="551">
        <v>5740.74</v>
      </c>
      <c r="D35" s="551">
        <v>0</v>
      </c>
      <c r="E35" s="552">
        <v>5740.74</v>
      </c>
      <c r="F35" s="551">
        <v>19934.39</v>
      </c>
      <c r="G35" s="551">
        <v>0</v>
      </c>
      <c r="H35" s="552">
        <v>19934.39</v>
      </c>
    </row>
    <row r="36" spans="1:8">
      <c r="A36" s="433">
        <v>17.2</v>
      </c>
      <c r="B36" s="390" t="s">
        <v>597</v>
      </c>
      <c r="C36" s="551">
        <v>0</v>
      </c>
      <c r="D36" s="551">
        <v>0</v>
      </c>
      <c r="E36" s="552">
        <v>0</v>
      </c>
      <c r="F36" s="551">
        <v>121019.4</v>
      </c>
      <c r="G36" s="551">
        <v>0</v>
      </c>
      <c r="H36" s="552">
        <v>121019.4</v>
      </c>
    </row>
    <row r="37" spans="1:8" ht="41.45" customHeight="1">
      <c r="A37" s="433">
        <v>18</v>
      </c>
      <c r="B37" s="416" t="s">
        <v>598</v>
      </c>
      <c r="C37" s="551">
        <v>2064790.46</v>
      </c>
      <c r="D37" s="551">
        <v>0</v>
      </c>
      <c r="E37" s="552">
        <v>2064790.46</v>
      </c>
      <c r="F37" s="551">
        <v>2776865.1599999997</v>
      </c>
      <c r="G37" s="551">
        <v>0</v>
      </c>
      <c r="H37" s="552">
        <v>2776865.1599999997</v>
      </c>
    </row>
    <row r="38" spans="1:8" ht="21">
      <c r="A38" s="433">
        <v>18.100000000000001</v>
      </c>
      <c r="B38" s="398" t="s">
        <v>599</v>
      </c>
      <c r="C38" s="551"/>
      <c r="D38" s="551"/>
      <c r="E38" s="552">
        <v>0</v>
      </c>
      <c r="F38" s="551"/>
      <c r="G38" s="551"/>
      <c r="H38" s="552">
        <v>0</v>
      </c>
    </row>
    <row r="39" spans="1:8">
      <c r="A39" s="433">
        <v>18.2</v>
      </c>
      <c r="B39" s="398" t="s">
        <v>600</v>
      </c>
      <c r="C39" s="551">
        <v>2064790.46</v>
      </c>
      <c r="D39" s="551">
        <v>0</v>
      </c>
      <c r="E39" s="552">
        <v>2064790.46</v>
      </c>
      <c r="F39" s="551">
        <v>2776865.1599999997</v>
      </c>
      <c r="G39" s="551">
        <v>0</v>
      </c>
      <c r="H39" s="552">
        <v>2776865.1599999997</v>
      </c>
    </row>
    <row r="40" spans="1:8" ht="24.6" customHeight="1">
      <c r="A40" s="433">
        <v>19</v>
      </c>
      <c r="B40" s="416" t="s">
        <v>601</v>
      </c>
      <c r="C40" s="551"/>
      <c r="D40" s="551"/>
      <c r="E40" s="552">
        <v>0</v>
      </c>
      <c r="F40" s="551"/>
      <c r="G40" s="551"/>
      <c r="H40" s="552">
        <v>0</v>
      </c>
    </row>
    <row r="41" spans="1:8" ht="24.95" customHeight="1">
      <c r="A41" s="433">
        <v>20</v>
      </c>
      <c r="B41" s="416" t="s">
        <v>602</v>
      </c>
      <c r="C41" s="551"/>
      <c r="D41" s="551"/>
      <c r="E41" s="552">
        <v>0</v>
      </c>
      <c r="F41" s="551"/>
      <c r="G41" s="551"/>
      <c r="H41" s="552">
        <v>0</v>
      </c>
    </row>
    <row r="42" spans="1:8" ht="33" customHeight="1">
      <c r="A42" s="433">
        <v>21</v>
      </c>
      <c r="B42" s="417" t="s">
        <v>603</v>
      </c>
      <c r="C42" s="551"/>
      <c r="D42" s="551"/>
      <c r="E42" s="552">
        <v>0</v>
      </c>
      <c r="F42" s="551"/>
      <c r="G42" s="551"/>
      <c r="H42" s="552">
        <v>0</v>
      </c>
    </row>
    <row r="43" spans="1:8">
      <c r="A43" s="433">
        <v>22</v>
      </c>
      <c r="B43" s="418" t="s">
        <v>604</v>
      </c>
      <c r="C43" s="551">
        <v>6630443.0643000025</v>
      </c>
      <c r="D43" s="551">
        <v>6011109.0957000004</v>
      </c>
      <c r="E43" s="552">
        <v>12641552.160000004</v>
      </c>
      <c r="F43" s="551">
        <v>10456481.940807775</v>
      </c>
      <c r="G43" s="551">
        <v>4625729.2190900017</v>
      </c>
      <c r="H43" s="552">
        <v>15082211.159897776</v>
      </c>
    </row>
    <row r="44" spans="1:8">
      <c r="A44" s="433">
        <v>23</v>
      </c>
      <c r="B44" s="418" t="s">
        <v>605</v>
      </c>
      <c r="C44" s="551">
        <v>1511204.33</v>
      </c>
      <c r="D44" s="551"/>
      <c r="E44" s="552">
        <v>1511204.33</v>
      </c>
      <c r="F44" s="551">
        <v>2163906.3899999997</v>
      </c>
      <c r="G44" s="551"/>
      <c r="H44" s="552">
        <v>2163906.3899999997</v>
      </c>
    </row>
    <row r="45" spans="1:8">
      <c r="A45" s="433">
        <v>24</v>
      </c>
      <c r="B45" s="418" t="s">
        <v>606</v>
      </c>
      <c r="C45" s="551">
        <v>5119238.7343000025</v>
      </c>
      <c r="D45" s="551">
        <v>6011109.0957000004</v>
      </c>
      <c r="E45" s="552">
        <v>11130347.830000002</v>
      </c>
      <c r="F45" s="551">
        <v>8292575.550807775</v>
      </c>
      <c r="G45" s="551">
        <v>4625729.2190900017</v>
      </c>
      <c r="H45" s="552">
        <v>12918304.769897778</v>
      </c>
    </row>
  </sheetData>
  <mergeCells count="4">
    <mergeCell ref="B4:B5"/>
    <mergeCell ref="C4:E4"/>
    <mergeCell ref="F4:H4"/>
    <mergeCell ref="A4:A5"/>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H47"/>
  <sheetViews>
    <sheetView showGridLines="0" zoomScale="118" zoomScaleNormal="118" workbookViewId="0">
      <selection activeCell="B9" sqref="B9"/>
    </sheetView>
  </sheetViews>
  <sheetFormatPr defaultRowHeight="15"/>
  <cols>
    <col min="1" max="1" width="8.7109375" style="431"/>
    <col min="2" max="2" width="87.5703125" bestFit="1" customWidth="1"/>
    <col min="3" max="3" width="12.5703125" bestFit="1" customWidth="1"/>
    <col min="4" max="5" width="13.5703125" bestFit="1" customWidth="1"/>
    <col min="6" max="6" width="12.5703125" bestFit="1" customWidth="1"/>
    <col min="7" max="8" width="13.5703125" bestFit="1" customWidth="1"/>
  </cols>
  <sheetData>
    <row r="1" spans="1:8" ht="16.5">
      <c r="A1" s="13" t="s">
        <v>108</v>
      </c>
      <c r="B1" s="294" t="str">
        <f>Info!C2</f>
        <v>ს.ს "პროკრედიტ ბანკი"</v>
      </c>
      <c r="C1" s="12"/>
      <c r="D1" s="1"/>
      <c r="E1" s="1"/>
      <c r="F1" s="1"/>
      <c r="G1" s="1"/>
    </row>
    <row r="2" spans="1:8" ht="16.5">
      <c r="A2" s="13" t="s">
        <v>109</v>
      </c>
      <c r="B2" s="326">
        <f>'1. key ratios'!B2</f>
        <v>45382</v>
      </c>
      <c r="C2" s="12"/>
      <c r="D2" s="1"/>
      <c r="E2" s="1"/>
      <c r="F2" s="1"/>
      <c r="G2" s="1"/>
    </row>
    <row r="3" spans="1:8" ht="16.5">
      <c r="A3" s="13"/>
      <c r="B3" s="12"/>
      <c r="C3" s="12"/>
      <c r="D3" s="1"/>
      <c r="E3" s="1"/>
      <c r="F3" s="1"/>
      <c r="G3" s="1"/>
    </row>
    <row r="4" spans="1:8" ht="16.5">
      <c r="A4" s="662" t="s">
        <v>25</v>
      </c>
      <c r="B4" s="675" t="s">
        <v>151</v>
      </c>
      <c r="C4" s="676" t="s">
        <v>114</v>
      </c>
      <c r="D4" s="676"/>
      <c r="E4" s="676"/>
      <c r="F4" s="676" t="s">
        <v>115</v>
      </c>
      <c r="G4" s="676"/>
      <c r="H4" s="677"/>
    </row>
    <row r="5" spans="1:8" ht="15.75">
      <c r="A5" s="662"/>
      <c r="B5" s="675"/>
      <c r="C5" s="406" t="s">
        <v>26</v>
      </c>
      <c r="D5" s="406" t="s">
        <v>88</v>
      </c>
      <c r="E5" s="406" t="s">
        <v>66</v>
      </c>
      <c r="F5" s="406" t="s">
        <v>26</v>
      </c>
      <c r="G5" s="406" t="s">
        <v>88</v>
      </c>
      <c r="H5" s="419" t="s">
        <v>66</v>
      </c>
    </row>
    <row r="6" spans="1:8" ht="16.5">
      <c r="A6" s="420">
        <v>1</v>
      </c>
      <c r="B6" s="774" t="s">
        <v>607</v>
      </c>
      <c r="C6" s="556">
        <v>0</v>
      </c>
      <c r="D6" s="556">
        <v>29097000</v>
      </c>
      <c r="E6" s="557">
        <v>29097000</v>
      </c>
      <c r="F6" s="556">
        <v>0</v>
      </c>
      <c r="G6" s="556">
        <v>27817000</v>
      </c>
      <c r="H6" s="558">
        <v>27817000</v>
      </c>
    </row>
    <row r="7" spans="1:8" ht="16.5">
      <c r="A7" s="420">
        <v>2</v>
      </c>
      <c r="B7" s="424" t="s">
        <v>177</v>
      </c>
      <c r="C7" s="556">
        <v>17433500</v>
      </c>
      <c r="D7" s="556">
        <v>273121552.62</v>
      </c>
      <c r="E7" s="557">
        <v>290555052.62</v>
      </c>
      <c r="F7" s="556">
        <v>48047858.25</v>
      </c>
      <c r="G7" s="556">
        <v>312500370.02500004</v>
      </c>
      <c r="H7" s="558">
        <v>360548228.27500004</v>
      </c>
    </row>
    <row r="8" spans="1:8" ht="16.5">
      <c r="A8" s="420">
        <v>3</v>
      </c>
      <c r="B8" s="424" t="s">
        <v>179</v>
      </c>
      <c r="C8" s="556">
        <v>437578494.4756</v>
      </c>
      <c r="D8" s="556">
        <v>953893383.96499801</v>
      </c>
      <c r="E8" s="557">
        <v>1391471878.440598</v>
      </c>
      <c r="F8" s="556">
        <v>196348871.91329998</v>
      </c>
      <c r="G8" s="556">
        <v>501652331.64464998</v>
      </c>
      <c r="H8" s="558">
        <v>698001203.55795002</v>
      </c>
    </row>
    <row r="9" spans="1:8" ht="16.5">
      <c r="A9" s="420">
        <v>3.1</v>
      </c>
      <c r="B9" s="425" t="s">
        <v>608</v>
      </c>
      <c r="C9" s="556">
        <v>391003207.03560001</v>
      </c>
      <c r="D9" s="556">
        <v>686321637.43470001</v>
      </c>
      <c r="E9" s="557">
        <v>1077324844.4703</v>
      </c>
      <c r="F9" s="556">
        <v>141055098.68329999</v>
      </c>
      <c r="G9" s="556">
        <v>315777948.18800002</v>
      </c>
      <c r="H9" s="558">
        <v>456833046.87129998</v>
      </c>
    </row>
    <row r="10" spans="1:8" ht="16.5">
      <c r="A10" s="420">
        <v>3.2</v>
      </c>
      <c r="B10" s="425" t="s">
        <v>609</v>
      </c>
      <c r="C10" s="556">
        <v>46575287.439999998</v>
      </c>
      <c r="D10" s="556">
        <v>267571746.53029794</v>
      </c>
      <c r="E10" s="557">
        <v>314147033.97029793</v>
      </c>
      <c r="F10" s="556">
        <v>55293773.230000004</v>
      </c>
      <c r="G10" s="556">
        <v>185874383.45664996</v>
      </c>
      <c r="H10" s="558">
        <v>241168156.68664998</v>
      </c>
    </row>
    <row r="11" spans="1:8" ht="16.5">
      <c r="A11" s="420">
        <v>4</v>
      </c>
      <c r="B11" s="424" t="s">
        <v>178</v>
      </c>
      <c r="C11" s="556">
        <v>4351000</v>
      </c>
      <c r="D11" s="556">
        <v>0</v>
      </c>
      <c r="E11" s="557">
        <v>4351000</v>
      </c>
      <c r="F11" s="556">
        <v>7655000</v>
      </c>
      <c r="G11" s="556">
        <v>0</v>
      </c>
      <c r="H11" s="558">
        <v>7655000</v>
      </c>
    </row>
    <row r="12" spans="1:8" ht="16.5">
      <c r="A12" s="420">
        <v>4.0999999999999996</v>
      </c>
      <c r="B12" s="425" t="s">
        <v>610</v>
      </c>
      <c r="C12" s="556">
        <v>4351000</v>
      </c>
      <c r="D12" s="556">
        <v>0</v>
      </c>
      <c r="E12" s="557">
        <v>4351000</v>
      </c>
      <c r="F12" s="556">
        <v>7655000</v>
      </c>
      <c r="G12" s="556">
        <v>0</v>
      </c>
      <c r="H12" s="558">
        <v>7655000</v>
      </c>
    </row>
    <row r="13" spans="1:8" ht="16.5">
      <c r="A13" s="420">
        <v>4.2</v>
      </c>
      <c r="B13" s="425" t="s">
        <v>611</v>
      </c>
      <c r="C13" s="556">
        <v>0</v>
      </c>
      <c r="D13" s="556">
        <v>0</v>
      </c>
      <c r="E13" s="557">
        <v>0</v>
      </c>
      <c r="F13" s="556">
        <v>0</v>
      </c>
      <c r="G13" s="556">
        <v>0</v>
      </c>
      <c r="H13" s="558">
        <v>0</v>
      </c>
    </row>
    <row r="14" spans="1:8" ht="16.5">
      <c r="A14" s="420">
        <v>5</v>
      </c>
      <c r="B14" s="426" t="s">
        <v>612</v>
      </c>
      <c r="C14" s="556">
        <v>453762939.03759992</v>
      </c>
      <c r="D14" s="556">
        <v>1096011977.0432999</v>
      </c>
      <c r="E14" s="557">
        <v>1549774916.0808997</v>
      </c>
      <c r="F14" s="556">
        <v>356665405.68309993</v>
      </c>
      <c r="G14" s="556">
        <v>1177456173.5379999</v>
      </c>
      <c r="H14" s="558">
        <v>1534121579.2210999</v>
      </c>
    </row>
    <row r="15" spans="1:8" ht="16.5">
      <c r="A15" s="420">
        <v>5.0999999999999996</v>
      </c>
      <c r="B15" s="427" t="s">
        <v>613</v>
      </c>
      <c r="C15" s="556">
        <v>25799384.1149</v>
      </c>
      <c r="D15" s="556">
        <v>1789190.2120000001</v>
      </c>
      <c r="E15" s="557">
        <v>27588574.326900002</v>
      </c>
      <c r="F15" s="556">
        <v>5858268.9706000015</v>
      </c>
      <c r="G15" s="556">
        <v>4903510.3880000003</v>
      </c>
      <c r="H15" s="558">
        <v>10761779.358600002</v>
      </c>
    </row>
    <row r="16" spans="1:8" ht="16.5">
      <c r="A16" s="420">
        <v>5.2</v>
      </c>
      <c r="B16" s="427" t="s">
        <v>614</v>
      </c>
      <c r="C16" s="556">
        <v>0</v>
      </c>
      <c r="D16" s="556">
        <v>0</v>
      </c>
      <c r="E16" s="557">
        <v>0</v>
      </c>
      <c r="F16" s="556">
        <v>0</v>
      </c>
      <c r="G16" s="556">
        <v>0</v>
      </c>
      <c r="H16" s="558">
        <v>0</v>
      </c>
    </row>
    <row r="17" spans="1:8" ht="16.5">
      <c r="A17" s="420">
        <v>5.3</v>
      </c>
      <c r="B17" s="427" t="s">
        <v>615</v>
      </c>
      <c r="C17" s="556">
        <v>382352887.37649995</v>
      </c>
      <c r="D17" s="556">
        <v>1038695789.0879999</v>
      </c>
      <c r="E17" s="557">
        <v>1421048676.4645</v>
      </c>
      <c r="F17" s="556">
        <v>306286718.05609995</v>
      </c>
      <c r="G17" s="556">
        <v>1088375358.108</v>
      </c>
      <c r="H17" s="558">
        <v>1394662076.1640999</v>
      </c>
    </row>
    <row r="18" spans="1:8" ht="16.5">
      <c r="A18" s="420" t="s">
        <v>180</v>
      </c>
      <c r="B18" s="428" t="s">
        <v>616</v>
      </c>
      <c r="C18" s="556">
        <v>78680803.427399993</v>
      </c>
      <c r="D18" s="556">
        <v>217246532.3987</v>
      </c>
      <c r="E18" s="557">
        <v>295927335.82609999</v>
      </c>
      <c r="F18" s="556">
        <v>91746011.848100007</v>
      </c>
      <c r="G18" s="556">
        <v>265292546.52649999</v>
      </c>
      <c r="H18" s="558">
        <v>357038558.37459999</v>
      </c>
    </row>
    <row r="19" spans="1:8" ht="16.5">
      <c r="A19" s="420" t="s">
        <v>181</v>
      </c>
      <c r="B19" s="429" t="s">
        <v>617</v>
      </c>
      <c r="C19" s="556">
        <v>91810910.473000005</v>
      </c>
      <c r="D19" s="556">
        <v>472805769.77420002</v>
      </c>
      <c r="E19" s="557">
        <v>564616680.24720001</v>
      </c>
      <c r="F19" s="556">
        <v>128576636.3497</v>
      </c>
      <c r="G19" s="556">
        <v>630836454.81599998</v>
      </c>
      <c r="H19" s="558">
        <v>759413091.16569996</v>
      </c>
    </row>
    <row r="20" spans="1:8" ht="16.5">
      <c r="A20" s="420" t="s">
        <v>182</v>
      </c>
      <c r="B20" s="429" t="s">
        <v>618</v>
      </c>
      <c r="C20" s="556">
        <v>0</v>
      </c>
      <c r="D20" s="556">
        <v>0</v>
      </c>
      <c r="E20" s="557">
        <v>0</v>
      </c>
      <c r="F20" s="556"/>
      <c r="G20" s="556"/>
      <c r="H20" s="558">
        <v>0</v>
      </c>
    </row>
    <row r="21" spans="1:8" ht="16.5">
      <c r="A21" s="420" t="s">
        <v>183</v>
      </c>
      <c r="B21" s="429" t="s">
        <v>619</v>
      </c>
      <c r="C21" s="556">
        <v>75281664.263899997</v>
      </c>
      <c r="D21" s="556">
        <v>141876454.08270001</v>
      </c>
      <c r="E21" s="557">
        <v>217158118.3466</v>
      </c>
      <c r="F21" s="556">
        <v>84984419.666999996</v>
      </c>
      <c r="G21" s="556">
        <v>186352548.22</v>
      </c>
      <c r="H21" s="558">
        <v>271336967.88699996</v>
      </c>
    </row>
    <row r="22" spans="1:8" ht="16.5">
      <c r="A22" s="420" t="s">
        <v>184</v>
      </c>
      <c r="B22" s="429" t="s">
        <v>429</v>
      </c>
      <c r="C22" s="556">
        <v>136579509.21219999</v>
      </c>
      <c r="D22" s="556">
        <v>206767032.83239999</v>
      </c>
      <c r="E22" s="557">
        <v>343346542.04460001</v>
      </c>
      <c r="F22" s="556">
        <v>93733681.839200005</v>
      </c>
      <c r="G22" s="556">
        <v>165322730.5749</v>
      </c>
      <c r="H22" s="558">
        <v>259056412.41409999</v>
      </c>
    </row>
    <row r="23" spans="1:8" ht="16.5">
      <c r="A23" s="420">
        <v>5.4</v>
      </c>
      <c r="B23" s="427" t="s">
        <v>620</v>
      </c>
      <c r="C23" s="556">
        <v>37536467.4309</v>
      </c>
      <c r="D23" s="556">
        <v>55082916.481899999</v>
      </c>
      <c r="E23" s="557">
        <v>92619383.912799999</v>
      </c>
      <c r="F23" s="556">
        <v>23290740.6195</v>
      </c>
      <c r="G23" s="556">
        <v>63347727.101599999</v>
      </c>
      <c r="H23" s="558">
        <v>86638467.721100003</v>
      </c>
    </row>
    <row r="24" spans="1:8" ht="16.5">
      <c r="A24" s="420">
        <v>5.5</v>
      </c>
      <c r="B24" s="427" t="s">
        <v>621</v>
      </c>
      <c r="C24" s="556">
        <v>8074200.0806999998</v>
      </c>
      <c r="D24" s="556">
        <v>444081.21529999998</v>
      </c>
      <c r="E24" s="557">
        <v>8518281.2960000001</v>
      </c>
      <c r="F24" s="556">
        <v>6272818.1244000001</v>
      </c>
      <c r="G24" s="556">
        <v>1822935.6569999999</v>
      </c>
      <c r="H24" s="558">
        <v>8095753.7813999997</v>
      </c>
    </row>
    <row r="25" spans="1:8" ht="16.5">
      <c r="A25" s="420">
        <v>5.6</v>
      </c>
      <c r="B25" s="427" t="s">
        <v>622</v>
      </c>
      <c r="C25" s="556">
        <v>0</v>
      </c>
      <c r="D25" s="556">
        <v>0</v>
      </c>
      <c r="E25" s="557">
        <v>0</v>
      </c>
      <c r="F25" s="556">
        <v>0</v>
      </c>
      <c r="G25" s="556">
        <v>856080.74399999995</v>
      </c>
      <c r="H25" s="558">
        <v>856080.74399999995</v>
      </c>
    </row>
    <row r="26" spans="1:8" ht="16.5">
      <c r="A26" s="420">
        <v>5.7</v>
      </c>
      <c r="B26" s="427" t="s">
        <v>429</v>
      </c>
      <c r="C26" s="556">
        <v>3.4599999999999999E-2</v>
      </c>
      <c r="D26" s="556">
        <v>4.6100000000000002E-2</v>
      </c>
      <c r="E26" s="557">
        <v>8.0699999999999994E-2</v>
      </c>
      <c r="F26" s="556">
        <v>3179702.5446000001</v>
      </c>
      <c r="G26" s="556">
        <v>1188272.2897000001</v>
      </c>
      <c r="H26" s="558">
        <v>4367974.8343000002</v>
      </c>
    </row>
    <row r="27" spans="1:8" ht="16.5">
      <c r="A27" s="420">
        <v>6</v>
      </c>
      <c r="B27" s="426" t="s">
        <v>623</v>
      </c>
      <c r="C27" s="556">
        <v>33220428.59</v>
      </c>
      <c r="D27" s="556">
        <v>51945867.726683989</v>
      </c>
      <c r="E27" s="557">
        <v>85166296.316683993</v>
      </c>
      <c r="F27" s="556">
        <v>33601630.670000002</v>
      </c>
      <c r="G27" s="556">
        <v>40593165.882204011</v>
      </c>
      <c r="H27" s="558">
        <v>74194796.552204013</v>
      </c>
    </row>
    <row r="28" spans="1:8" ht="16.5">
      <c r="A28" s="420">
        <v>7</v>
      </c>
      <c r="B28" s="426" t="s">
        <v>624</v>
      </c>
      <c r="C28" s="556">
        <v>64223847.780000001</v>
      </c>
      <c r="D28" s="556">
        <v>11927168.017771989</v>
      </c>
      <c r="E28" s="557">
        <v>76151015.79777199</v>
      </c>
      <c r="F28" s="556">
        <v>49255233.450000003</v>
      </c>
      <c r="G28" s="556">
        <v>12608311.467407003</v>
      </c>
      <c r="H28" s="558">
        <v>61863544.917407006</v>
      </c>
    </row>
    <row r="29" spans="1:8" ht="16.5">
      <c r="A29" s="420">
        <v>8</v>
      </c>
      <c r="B29" s="426" t="s">
        <v>625</v>
      </c>
      <c r="C29" s="556">
        <v>0</v>
      </c>
      <c r="D29" s="556">
        <v>859401.37540100003</v>
      </c>
      <c r="E29" s="557">
        <v>859401.37540100003</v>
      </c>
      <c r="F29" s="556">
        <v>0</v>
      </c>
      <c r="G29" s="556">
        <v>492807.08467999997</v>
      </c>
      <c r="H29" s="558">
        <v>492807.08467999997</v>
      </c>
    </row>
    <row r="30" spans="1:8" ht="16.5">
      <c r="A30" s="420">
        <v>9</v>
      </c>
      <c r="B30" s="424" t="s">
        <v>185</v>
      </c>
      <c r="C30" s="556">
        <v>3771200</v>
      </c>
      <c r="D30" s="556">
        <v>12543033.1534</v>
      </c>
      <c r="E30" s="557">
        <v>16314233.1534</v>
      </c>
      <c r="F30" s="556">
        <v>1022900</v>
      </c>
      <c r="G30" s="556">
        <v>3862828.3085179999</v>
      </c>
      <c r="H30" s="558">
        <v>4885728.3085179999</v>
      </c>
    </row>
    <row r="31" spans="1:8" ht="25.5">
      <c r="A31" s="420">
        <v>9.1</v>
      </c>
      <c r="B31" s="425" t="s">
        <v>626</v>
      </c>
      <c r="C31" s="556">
        <v>0</v>
      </c>
      <c r="D31" s="556">
        <v>8970235.6643000003</v>
      </c>
      <c r="E31" s="557">
        <v>8970235.6643000003</v>
      </c>
      <c r="F31" s="556">
        <v>0</v>
      </c>
      <c r="G31" s="556">
        <v>2443276.9297549999</v>
      </c>
      <c r="H31" s="558">
        <v>2443276.9297549999</v>
      </c>
    </row>
    <row r="32" spans="1:8" ht="25.5">
      <c r="A32" s="420">
        <v>9.1999999999999993</v>
      </c>
      <c r="B32" s="425" t="s">
        <v>627</v>
      </c>
      <c r="C32" s="556">
        <v>3771200</v>
      </c>
      <c r="D32" s="556">
        <v>3572797.4890999999</v>
      </c>
      <c r="E32" s="557">
        <v>7343997.4890999999</v>
      </c>
      <c r="F32" s="556">
        <v>1022900</v>
      </c>
      <c r="G32" s="556">
        <v>1419551.378763</v>
      </c>
      <c r="H32" s="558">
        <v>2442451.378763</v>
      </c>
    </row>
    <row r="33" spans="1:8" ht="16.5">
      <c r="A33" s="420">
        <v>9.3000000000000007</v>
      </c>
      <c r="B33" s="425" t="s">
        <v>628</v>
      </c>
      <c r="C33" s="556"/>
      <c r="D33" s="556"/>
      <c r="E33" s="557">
        <v>0</v>
      </c>
      <c r="F33" s="556"/>
      <c r="G33" s="556"/>
      <c r="H33" s="558">
        <v>0</v>
      </c>
    </row>
    <row r="34" spans="1:8" ht="16.5">
      <c r="A34" s="420">
        <v>9.4</v>
      </c>
      <c r="B34" s="425" t="s">
        <v>629</v>
      </c>
      <c r="C34" s="556"/>
      <c r="D34" s="556"/>
      <c r="E34" s="557">
        <v>0</v>
      </c>
      <c r="F34" s="556"/>
      <c r="G34" s="556"/>
      <c r="H34" s="558">
        <v>0</v>
      </c>
    </row>
    <row r="35" spans="1:8" ht="16.5">
      <c r="A35" s="420">
        <v>9.5</v>
      </c>
      <c r="B35" s="425" t="s">
        <v>630</v>
      </c>
      <c r="C35" s="556"/>
      <c r="D35" s="556"/>
      <c r="E35" s="557">
        <v>0</v>
      </c>
      <c r="F35" s="556"/>
      <c r="G35" s="556"/>
      <c r="H35" s="558">
        <v>0</v>
      </c>
    </row>
    <row r="36" spans="1:8" ht="25.5">
      <c r="A36" s="420">
        <v>9.6</v>
      </c>
      <c r="B36" s="425" t="s">
        <v>631</v>
      </c>
      <c r="C36" s="556"/>
      <c r="D36" s="556"/>
      <c r="E36" s="557">
        <v>0</v>
      </c>
      <c r="F36" s="556"/>
      <c r="G36" s="556"/>
      <c r="H36" s="558">
        <v>0</v>
      </c>
    </row>
    <row r="37" spans="1:8" ht="25.5">
      <c r="A37" s="420">
        <v>9.6999999999999993</v>
      </c>
      <c r="B37" s="425" t="s">
        <v>632</v>
      </c>
      <c r="C37" s="556"/>
      <c r="D37" s="556"/>
      <c r="E37" s="557">
        <v>0</v>
      </c>
      <c r="F37" s="556"/>
      <c r="G37" s="556"/>
      <c r="H37" s="558">
        <v>0</v>
      </c>
    </row>
    <row r="38" spans="1:8" ht="16.5">
      <c r="A38" s="420">
        <v>10</v>
      </c>
      <c r="B38" s="426" t="s">
        <v>633</v>
      </c>
      <c r="C38" s="556">
        <f>SUM(C39:C42)</f>
        <v>8502143.9199999999</v>
      </c>
      <c r="D38" s="556">
        <f t="shared" ref="D38:H38" si="0">SUM(D39:D42)</f>
        <v>14865702.463003995</v>
      </c>
      <c r="E38" s="557">
        <f t="shared" si="0"/>
        <v>23367846.383003995</v>
      </c>
      <c r="F38" s="556">
        <f t="shared" si="0"/>
        <v>9310643.6099999994</v>
      </c>
      <c r="G38" s="556">
        <f t="shared" si="0"/>
        <v>16901219.796599999</v>
      </c>
      <c r="H38" s="558">
        <f t="shared" si="0"/>
        <v>26211863.406599998</v>
      </c>
    </row>
    <row r="39" spans="1:8" ht="16.5">
      <c r="A39" s="420">
        <v>10.1</v>
      </c>
      <c r="B39" s="425" t="s">
        <v>634</v>
      </c>
      <c r="C39" s="556">
        <v>308619.7</v>
      </c>
      <c r="D39" s="556">
        <v>176775.880932</v>
      </c>
      <c r="E39" s="557">
        <v>485395.58093200001</v>
      </c>
      <c r="F39" s="556">
        <v>1082398.99</v>
      </c>
      <c r="G39" s="556">
        <v>167568.39929999999</v>
      </c>
      <c r="H39" s="558">
        <v>1249967.3892999999</v>
      </c>
    </row>
    <row r="40" spans="1:8" ht="25.5">
      <c r="A40" s="420">
        <v>10.199999999999999</v>
      </c>
      <c r="B40" s="425" t="s">
        <v>635</v>
      </c>
      <c r="C40" s="556">
        <v>81875.199999999997</v>
      </c>
      <c r="D40" s="556">
        <v>21601.932072</v>
      </c>
      <c r="E40" s="557">
        <v>103477.13207199999</v>
      </c>
      <c r="F40" s="556">
        <v>260653.74</v>
      </c>
      <c r="G40" s="556">
        <v>81860.907299999992</v>
      </c>
      <c r="H40" s="558">
        <v>342514.64729999995</v>
      </c>
    </row>
    <row r="41" spans="1:8" ht="25.5">
      <c r="A41" s="420">
        <v>10.3</v>
      </c>
      <c r="B41" s="425" t="s">
        <v>636</v>
      </c>
      <c r="C41" s="556">
        <v>6362544.96</v>
      </c>
      <c r="D41" s="556">
        <v>12019060.489999995</v>
      </c>
      <c r="E41" s="557">
        <f>SUM(C41:D41)</f>
        <v>18381605.449999996</v>
      </c>
      <c r="F41" s="556">
        <v>6211943.2499999991</v>
      </c>
      <c r="G41" s="556">
        <v>13340087.699999999</v>
      </c>
      <c r="H41" s="558">
        <f>SUM(F41:G41)</f>
        <v>19552030.949999999</v>
      </c>
    </row>
    <row r="42" spans="1:8" ht="25.5">
      <c r="A42" s="420">
        <v>10.4</v>
      </c>
      <c r="B42" s="425" t="s">
        <v>637</v>
      </c>
      <c r="C42" s="556">
        <v>1749104.06</v>
      </c>
      <c r="D42" s="556">
        <v>2648264.1599999997</v>
      </c>
      <c r="E42" s="557">
        <f>SUM(C42:D42)</f>
        <v>4397368.22</v>
      </c>
      <c r="F42" s="556">
        <v>1755647.63</v>
      </c>
      <c r="G42" s="556">
        <v>3311702.79</v>
      </c>
      <c r="H42" s="558">
        <f>SUM(F42:G42)</f>
        <v>5067350.42</v>
      </c>
    </row>
    <row r="43" spans="1:8" ht="16.5">
      <c r="A43" s="420">
        <v>11</v>
      </c>
      <c r="B43" s="430" t="s">
        <v>186</v>
      </c>
      <c r="C43" s="421"/>
      <c r="D43" s="421"/>
      <c r="E43" s="422">
        <f t="shared" ref="E43" si="1">C43+D43</f>
        <v>0</v>
      </c>
      <c r="F43" s="421"/>
      <c r="G43" s="421"/>
      <c r="H43" s="423">
        <f t="shared" ref="H43" si="2">F43+G43</f>
        <v>0</v>
      </c>
    </row>
    <row r="44" spans="1:8" ht="16.5">
      <c r="C44" s="432"/>
      <c r="D44" s="432"/>
      <c r="E44" s="432"/>
      <c r="F44" s="432"/>
      <c r="G44" s="432"/>
      <c r="H44" s="432"/>
    </row>
    <row r="45" spans="1:8" ht="16.5">
      <c r="C45" s="432"/>
      <c r="D45" s="432"/>
      <c r="E45" s="432"/>
      <c r="F45" s="432"/>
      <c r="G45" s="432"/>
      <c r="H45" s="432"/>
    </row>
    <row r="46" spans="1:8" ht="16.5">
      <c r="C46" s="432"/>
      <c r="D46" s="432"/>
      <c r="E46" s="432"/>
      <c r="F46" s="432"/>
      <c r="G46" s="432"/>
      <c r="H46" s="432"/>
    </row>
    <row r="47" spans="1:8" ht="16.5">
      <c r="C47" s="432"/>
      <c r="D47" s="432"/>
      <c r="E47" s="432"/>
      <c r="F47" s="432"/>
      <c r="G47" s="432"/>
      <c r="H47" s="432"/>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G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I22" sqref="I22"/>
    </sheetView>
  </sheetViews>
  <sheetFormatPr defaultColWidth="9.140625" defaultRowHeight="12.75"/>
  <cols>
    <col min="1" max="1" width="9.5703125" style="1" bestFit="1" customWidth="1"/>
    <col min="2" max="2" width="93.5703125" style="1" customWidth="1"/>
    <col min="3" max="3" width="12.7109375" style="1" customWidth="1"/>
    <col min="4" max="4" width="10.85546875" style="1" bestFit="1" customWidth="1"/>
    <col min="5" max="7" width="10.85546875" style="8" bestFit="1" customWidth="1"/>
    <col min="8" max="11" width="9.7109375" style="8" customWidth="1"/>
    <col min="12" max="16384" width="9.140625" style="8"/>
  </cols>
  <sheetData>
    <row r="1" spans="1:7" ht="15.75">
      <c r="A1" s="13" t="s">
        <v>108</v>
      </c>
      <c r="B1" s="12" t="str">
        <f>Info!C2</f>
        <v>ს.ს "პროკრედიტ ბანკი"</v>
      </c>
      <c r="C1" s="12"/>
    </row>
    <row r="2" spans="1:7" ht="15.75">
      <c r="A2" s="13" t="s">
        <v>109</v>
      </c>
      <c r="B2" s="326">
        <f>'1. key ratios'!B2</f>
        <v>45382</v>
      </c>
      <c r="C2" s="12"/>
    </row>
    <row r="3" spans="1:7" ht="15.75">
      <c r="A3" s="13"/>
      <c r="B3" s="12"/>
      <c r="C3" s="12"/>
    </row>
    <row r="4" spans="1:7" ht="15" customHeight="1" thickBot="1">
      <c r="A4" s="142" t="s">
        <v>190</v>
      </c>
      <c r="B4" s="143" t="s">
        <v>107</v>
      </c>
      <c r="C4" s="144" t="s">
        <v>87</v>
      </c>
    </row>
    <row r="5" spans="1:7" ht="15" customHeight="1">
      <c r="A5" s="140" t="s">
        <v>25</v>
      </c>
      <c r="B5" s="141"/>
      <c r="C5" s="312" t="str">
        <f>INT((MONTH($B$2))/3)&amp;"Q"&amp;"-"&amp;YEAR($B$2)</f>
        <v>1Q-2024</v>
      </c>
      <c r="D5" s="312" t="str">
        <f>IF(INT(MONTH($B$2))=3, "4"&amp;"Q"&amp;"-"&amp;YEAR($B$2)-1, IF(INT(MONTH($B$2))=6, "1"&amp;"Q"&amp;"-"&amp;YEAR($B$2), IF(INT(MONTH($B$2))=9, "2"&amp;"Q"&amp;"-"&amp;YEAR($B$2),IF(INT(MONTH($B$2))=12, "3"&amp;"Q"&amp;"-"&amp;YEAR($B$2), 0))))</f>
        <v>4Q-2023</v>
      </c>
      <c r="E5" s="312" t="str">
        <f>IF(INT(MONTH($B$2))=3, "3"&amp;"Q"&amp;"-"&amp;YEAR($B$2)-1, IF(INT(MONTH($B$2))=6, "4"&amp;"Q"&amp;"-"&amp;YEAR($B$2)-1, IF(INT(MONTH($B$2))=9, "1"&amp;"Q"&amp;"-"&amp;YEAR($B$2),IF(INT(MONTH($B$2))=12, "2"&amp;"Q"&amp;"-"&amp;YEAR($B$2), 0))))</f>
        <v>3Q-2023</v>
      </c>
      <c r="F5" s="312" t="str">
        <f>IF(INT(MONTH($B$2))=3, "2"&amp;"Q"&amp;"-"&amp;YEAR($B$2)-1, IF(INT(MONTH($B$2))=6, "3"&amp;"Q"&amp;"-"&amp;YEAR($B$2)-1, IF(INT(MONTH($B$2))=9, "4"&amp;"Q"&amp;"-"&amp;YEAR($B$2)-1,IF(INT(MONTH($B$2))=12, "1"&amp;"Q"&amp;"-"&amp;YEAR($B$2), 0))))</f>
        <v>2Q-2023</v>
      </c>
      <c r="G5" s="312" t="str">
        <f>IF(INT(MONTH($B$2))=3, "1"&amp;"Q"&amp;"-"&amp;YEAR($B$2)-1, IF(INT(MONTH($B$2))=6, "2"&amp;"Q"&amp;"-"&amp;YEAR($B$2)-1, IF(INT(MONTH($B$2))=9, "3"&amp;"Q"&amp;"-"&amp;YEAR($B$2)-1,IF(INT(MONTH($B$2))=12, "4"&amp;"Q"&amp;"-"&amp;YEAR($B$2)-1, 0))))</f>
        <v>1Q-2023</v>
      </c>
    </row>
    <row r="6" spans="1:7" ht="15" customHeight="1">
      <c r="A6" s="245">
        <v>1</v>
      </c>
      <c r="B6" s="300" t="s">
        <v>112</v>
      </c>
      <c r="C6" s="246">
        <f>C7+C9+C10</f>
        <v>1202420970.2015409</v>
      </c>
      <c r="D6" s="655">
        <v>1164412912.0393045</v>
      </c>
      <c r="E6" s="247">
        <f t="shared" ref="E6:G6" si="0">E7+E9+E10</f>
        <v>1080430091.5186412</v>
      </c>
      <c r="F6" s="246">
        <f t="shared" si="0"/>
        <v>1075767923.5856619</v>
      </c>
      <c r="G6" s="302">
        <f t="shared" si="0"/>
        <v>1100963155.4354708</v>
      </c>
    </row>
    <row r="7" spans="1:7" ht="15" customHeight="1">
      <c r="A7" s="245">
        <v>1.1000000000000001</v>
      </c>
      <c r="B7" s="248" t="s">
        <v>328</v>
      </c>
      <c r="C7" s="249">
        <v>1118290373.5674169</v>
      </c>
      <c r="D7" s="655">
        <v>1076333140.6233594</v>
      </c>
      <c r="E7" s="249">
        <v>1011030950.1075808</v>
      </c>
      <c r="F7" s="249">
        <v>1004272784.9099618</v>
      </c>
      <c r="G7" s="303">
        <v>1031067324.5400409</v>
      </c>
    </row>
    <row r="8" spans="1:7" ht="25.5">
      <c r="A8" s="245" t="s">
        <v>157</v>
      </c>
      <c r="B8" s="250" t="s">
        <v>187</v>
      </c>
      <c r="C8" s="249"/>
      <c r="D8" s="655"/>
      <c r="E8" s="249"/>
      <c r="F8" s="249"/>
      <c r="G8" s="303"/>
    </row>
    <row r="9" spans="1:7" ht="15" customHeight="1">
      <c r="A9" s="245">
        <v>1.2</v>
      </c>
      <c r="B9" s="248" t="s">
        <v>21</v>
      </c>
      <c r="C9" s="249">
        <v>84130596.634123996</v>
      </c>
      <c r="D9" s="655">
        <v>88079771.415945008</v>
      </c>
      <c r="E9" s="249">
        <v>69399141.411060497</v>
      </c>
      <c r="F9" s="249">
        <v>71370053.675700009</v>
      </c>
      <c r="G9" s="303">
        <v>69895830.895429999</v>
      </c>
    </row>
    <row r="10" spans="1:7" ht="15" customHeight="1">
      <c r="A10" s="245">
        <v>1.3</v>
      </c>
      <c r="B10" s="301" t="s">
        <v>74</v>
      </c>
      <c r="C10" s="249">
        <v>0</v>
      </c>
      <c r="D10" s="655">
        <v>0</v>
      </c>
      <c r="E10" s="249">
        <v>0</v>
      </c>
      <c r="F10" s="249">
        <v>125085</v>
      </c>
      <c r="G10" s="303">
        <v>0</v>
      </c>
    </row>
    <row r="11" spans="1:7" ht="15" customHeight="1">
      <c r="A11" s="245">
        <v>2</v>
      </c>
      <c r="B11" s="300" t="s">
        <v>113</v>
      </c>
      <c r="C11" s="249">
        <v>2909780.1571054664</v>
      </c>
      <c r="D11" s="655">
        <v>0</v>
      </c>
      <c r="E11" s="249">
        <v>872003.55367146665</v>
      </c>
      <c r="F11" s="249">
        <v>0</v>
      </c>
      <c r="G11" s="303">
        <v>0</v>
      </c>
    </row>
    <row r="12" spans="1:7" ht="15" customHeight="1">
      <c r="A12" s="245">
        <v>3</v>
      </c>
      <c r="B12" s="300" t="s">
        <v>111</v>
      </c>
      <c r="C12" s="249">
        <v>177593353.73124996</v>
      </c>
      <c r="D12" s="655">
        <v>177590182.32499996</v>
      </c>
      <c r="E12" s="249">
        <v>162094259.38124993</v>
      </c>
      <c r="F12" s="249">
        <v>162094259.38124993</v>
      </c>
      <c r="G12" s="303">
        <v>162094259.38124993</v>
      </c>
    </row>
    <row r="13" spans="1:7" ht="15" customHeight="1" thickBot="1">
      <c r="A13" s="76">
        <v>4</v>
      </c>
      <c r="B13" s="305" t="s">
        <v>158</v>
      </c>
      <c r="C13" s="152">
        <f>C6+C11+C12</f>
        <v>1382924104.0898964</v>
      </c>
      <c r="D13" s="656">
        <v>1342003094.3643045</v>
      </c>
      <c r="E13" s="153">
        <f t="shared" ref="E13:G13" si="1">E6+E11+E12</f>
        <v>1243396354.4535625</v>
      </c>
      <c r="F13" s="152">
        <f t="shared" si="1"/>
        <v>1237862182.9669118</v>
      </c>
      <c r="G13" s="304">
        <f t="shared" si="1"/>
        <v>1263057414.8167207</v>
      </c>
    </row>
    <row r="14" spans="1:7">
      <c r="B14" s="17"/>
    </row>
    <row r="15" spans="1:7" ht="25.5">
      <c r="B15" s="17" t="s">
        <v>329</v>
      </c>
    </row>
    <row r="16" spans="1:7">
      <c r="B16" s="17"/>
    </row>
    <row r="17" spans="2:2">
      <c r="B17" s="17"/>
    </row>
    <row r="18" spans="2:2">
      <c r="B18" s="17"/>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H38"/>
  <sheetViews>
    <sheetView showGridLines="0" zoomScaleNormal="100" workbookViewId="0">
      <pane xSplit="1" ySplit="4" topLeftCell="B5" activePane="bottomRight" state="frozen"/>
      <selection pane="topRight" activeCell="B1" sqref="B1"/>
      <selection pane="bottomLeft" activeCell="A4" sqref="A4"/>
      <selection pane="bottomRight" activeCell="C25" sqref="C25"/>
    </sheetView>
  </sheetViews>
  <sheetFormatPr defaultRowHeight="15"/>
  <cols>
    <col min="1" max="1" width="9.5703125" style="1" bestFit="1" customWidth="1"/>
    <col min="2" max="2" width="58.85546875" style="1" customWidth="1"/>
    <col min="3" max="3" width="112.140625" style="1" customWidth="1"/>
  </cols>
  <sheetData>
    <row r="1" spans="1:8">
      <c r="A1" s="1" t="s">
        <v>108</v>
      </c>
      <c r="B1" s="1" t="str">
        <f>Info!C2</f>
        <v>ს.ს "პროკრედიტ ბანკი"</v>
      </c>
    </row>
    <row r="2" spans="1:8">
      <c r="A2" s="1" t="s">
        <v>109</v>
      </c>
      <c r="B2" s="326">
        <f>'1. key ratios'!B2</f>
        <v>45382</v>
      </c>
    </row>
    <row r="4" spans="1:8" ht="36.75" customHeight="1" thickBot="1">
      <c r="A4" s="146" t="s">
        <v>191</v>
      </c>
      <c r="B4" s="24" t="s">
        <v>91</v>
      </c>
      <c r="C4" s="9"/>
    </row>
    <row r="5" spans="1:8" ht="16.5">
      <c r="A5" s="7"/>
      <c r="B5" s="296" t="s">
        <v>92</v>
      </c>
      <c r="C5" s="310" t="s">
        <v>342</v>
      </c>
    </row>
    <row r="6" spans="1:8" ht="15.75">
      <c r="A6" s="10">
        <v>1</v>
      </c>
      <c r="B6" s="559" t="s">
        <v>705</v>
      </c>
      <c r="C6" s="560" t="s">
        <v>712</v>
      </c>
    </row>
    <row r="7" spans="1:8" ht="15.75">
      <c r="A7" s="10">
        <v>2</v>
      </c>
      <c r="B7" s="559" t="s">
        <v>713</v>
      </c>
      <c r="C7" s="560" t="s">
        <v>714</v>
      </c>
    </row>
    <row r="8" spans="1:8" ht="15.75">
      <c r="A8" s="10">
        <v>3</v>
      </c>
      <c r="B8" s="559" t="s">
        <v>715</v>
      </c>
      <c r="C8" s="560" t="s">
        <v>716</v>
      </c>
    </row>
    <row r="9" spans="1:8" ht="15.75">
      <c r="A9" s="10">
        <v>4</v>
      </c>
      <c r="B9" s="559" t="s">
        <v>717</v>
      </c>
      <c r="C9" s="560" t="s">
        <v>714</v>
      </c>
    </row>
    <row r="10" spans="1:8" ht="15.75">
      <c r="A10" s="10">
        <v>5</v>
      </c>
      <c r="B10" s="559" t="s">
        <v>718</v>
      </c>
      <c r="C10" s="560" t="s">
        <v>716</v>
      </c>
    </row>
    <row r="11" spans="1:8" ht="15.75">
      <c r="A11" s="10">
        <v>6</v>
      </c>
      <c r="B11" s="25"/>
      <c r="C11" s="306"/>
    </row>
    <row r="12" spans="1:8" ht="15.75">
      <c r="A12" s="10">
        <v>7</v>
      </c>
      <c r="B12" s="25"/>
      <c r="C12" s="306"/>
      <c r="H12" s="2"/>
    </row>
    <row r="13" spans="1:8" ht="15.75">
      <c r="A13" s="10">
        <v>8</v>
      </c>
      <c r="B13" s="25"/>
      <c r="C13" s="306"/>
    </row>
    <row r="14" spans="1:8" ht="15.75">
      <c r="A14" s="10">
        <v>9</v>
      </c>
      <c r="B14" s="25"/>
      <c r="C14" s="306"/>
    </row>
    <row r="15" spans="1:8" ht="15.75">
      <c r="A15" s="10">
        <v>10</v>
      </c>
      <c r="B15" s="25"/>
      <c r="C15" s="306"/>
    </row>
    <row r="16" spans="1:8" ht="15.75">
      <c r="A16" s="10"/>
      <c r="B16" s="678"/>
      <c r="C16" s="679"/>
    </row>
    <row r="17" spans="1:3" ht="15.75">
      <c r="A17" s="10"/>
      <c r="B17" s="297" t="s">
        <v>93</v>
      </c>
      <c r="C17" s="311" t="s">
        <v>343</v>
      </c>
    </row>
    <row r="18" spans="1:3" ht="16.5">
      <c r="A18" s="10">
        <v>1</v>
      </c>
      <c r="B18" s="561" t="s">
        <v>719</v>
      </c>
      <c r="C18" s="562" t="s">
        <v>729</v>
      </c>
    </row>
    <row r="19" spans="1:3" ht="16.5">
      <c r="A19" s="10">
        <v>2</v>
      </c>
      <c r="B19" s="561" t="s">
        <v>720</v>
      </c>
      <c r="C19" s="562" t="s">
        <v>730</v>
      </c>
    </row>
    <row r="20" spans="1:3" ht="16.5">
      <c r="A20" s="10">
        <v>3</v>
      </c>
      <c r="B20" s="21" t="s">
        <v>721</v>
      </c>
      <c r="C20" s="308" t="s">
        <v>731</v>
      </c>
    </row>
    <row r="21" spans="1:3" ht="16.5">
      <c r="A21" s="10">
        <v>4</v>
      </c>
      <c r="B21" s="21" t="s">
        <v>732</v>
      </c>
      <c r="C21" s="308" t="s">
        <v>733</v>
      </c>
    </row>
    <row r="22" spans="1:3" ht="16.5">
      <c r="A22" s="10">
        <v>5</v>
      </c>
      <c r="B22" s="21"/>
      <c r="C22" s="308"/>
    </row>
    <row r="23" spans="1:3" ht="16.5">
      <c r="A23" s="10">
        <v>6</v>
      </c>
      <c r="B23" s="21"/>
      <c r="C23" s="308"/>
    </row>
    <row r="24" spans="1:3" ht="16.5">
      <c r="A24" s="10">
        <v>7</v>
      </c>
      <c r="B24" s="21"/>
      <c r="C24" s="308"/>
    </row>
    <row r="25" spans="1:3" ht="16.5">
      <c r="A25" s="10">
        <v>8</v>
      </c>
      <c r="B25" s="21"/>
      <c r="C25" s="308"/>
    </row>
    <row r="26" spans="1:3" ht="16.5">
      <c r="A26" s="10">
        <v>9</v>
      </c>
      <c r="B26" s="21"/>
      <c r="C26" s="308"/>
    </row>
    <row r="27" spans="1:3" ht="15.75" customHeight="1">
      <c r="A27" s="10">
        <v>10</v>
      </c>
      <c r="B27" s="21"/>
      <c r="C27" s="309"/>
    </row>
    <row r="28" spans="1:3" ht="15.75" customHeight="1">
      <c r="A28" s="10"/>
      <c r="B28" s="21"/>
      <c r="C28" s="22"/>
    </row>
    <row r="29" spans="1:3" ht="30" customHeight="1">
      <c r="A29" s="10"/>
      <c r="B29" s="680" t="s">
        <v>94</v>
      </c>
      <c r="C29" s="681"/>
    </row>
    <row r="30" spans="1:3" ht="15.75">
      <c r="A30" s="10">
        <v>1</v>
      </c>
      <c r="B30" s="559" t="s">
        <v>722</v>
      </c>
      <c r="C30" s="563">
        <v>1</v>
      </c>
    </row>
    <row r="31" spans="1:3" ht="15.75" customHeight="1">
      <c r="A31" s="10"/>
      <c r="B31" s="25"/>
      <c r="C31" s="26"/>
    </row>
    <row r="32" spans="1:3" ht="29.25" customHeight="1">
      <c r="A32" s="10"/>
      <c r="B32" s="680" t="s">
        <v>174</v>
      </c>
      <c r="C32" s="681"/>
    </row>
    <row r="33" spans="1:3" ht="15.75">
      <c r="A33" s="566">
        <v>1</v>
      </c>
      <c r="B33" s="559" t="s">
        <v>723</v>
      </c>
      <c r="C33" s="567">
        <v>0.183</v>
      </c>
    </row>
    <row r="34" spans="1:3" ht="15.75">
      <c r="A34" s="564">
        <v>2</v>
      </c>
      <c r="B34" s="565" t="s">
        <v>724</v>
      </c>
      <c r="C34" s="568">
        <v>0.13200000000000001</v>
      </c>
    </row>
    <row r="35" spans="1:3" ht="15.75">
      <c r="A35" s="564">
        <v>3</v>
      </c>
      <c r="B35" s="565" t="s">
        <v>725</v>
      </c>
      <c r="C35" s="568">
        <v>0.125</v>
      </c>
    </row>
    <row r="36" spans="1:3" ht="15.75">
      <c r="A36" s="564">
        <v>4</v>
      </c>
      <c r="B36" s="565" t="s">
        <v>726</v>
      </c>
      <c r="C36" s="568">
        <v>8.6999999999999994E-2</v>
      </c>
    </row>
    <row r="37" spans="1:3" ht="15.75">
      <c r="A37" s="564">
        <v>5</v>
      </c>
      <c r="B37" s="565" t="s">
        <v>727</v>
      </c>
      <c r="C37" s="568">
        <v>8.5999999999999993E-2</v>
      </c>
    </row>
    <row r="38" spans="1:3" ht="17.25" thickBot="1">
      <c r="A38" s="11"/>
      <c r="B38" s="27"/>
      <c r="C38" s="307"/>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G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D37" sqref="D37:E37"/>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2.5703125" bestFit="1" customWidth="1"/>
  </cols>
  <sheetData>
    <row r="1" spans="1:5" ht="16.5">
      <c r="A1" s="13" t="s">
        <v>108</v>
      </c>
      <c r="B1" s="12" t="str">
        <f>Info!C2</f>
        <v>ს.ს "პროკრედიტ ბანკი"</v>
      </c>
    </row>
    <row r="2" spans="1:5" s="13" customFormat="1" ht="15.75" customHeight="1">
      <c r="A2" s="13" t="s">
        <v>109</v>
      </c>
      <c r="B2" s="326">
        <f>'1. key ratios'!B2</f>
        <v>45382</v>
      </c>
    </row>
    <row r="3" spans="1:5" s="13" customFormat="1" ht="15.75" customHeight="1"/>
    <row r="4" spans="1:5" s="13" customFormat="1" ht="15.75" customHeight="1" thickBot="1">
      <c r="A4" s="147" t="s">
        <v>192</v>
      </c>
      <c r="B4" s="148" t="s">
        <v>168</v>
      </c>
      <c r="C4" s="122"/>
      <c r="D4" s="122"/>
      <c r="E4" s="123" t="s">
        <v>87</v>
      </c>
    </row>
    <row r="5" spans="1:5" s="72" customFormat="1" ht="17.45" customHeight="1">
      <c r="A5" s="223"/>
      <c r="B5" s="224"/>
      <c r="C5" s="121" t="s">
        <v>0</v>
      </c>
      <c r="D5" s="121" t="s">
        <v>1</v>
      </c>
      <c r="E5" s="225" t="s">
        <v>2</v>
      </c>
    </row>
    <row r="6" spans="1:5" ht="14.45" customHeight="1">
      <c r="A6" s="226"/>
      <c r="B6" s="682" t="s">
        <v>144</v>
      </c>
      <c r="C6" s="682" t="s">
        <v>639</v>
      </c>
      <c r="D6" s="683" t="s">
        <v>143</v>
      </c>
      <c r="E6" s="684"/>
    </row>
    <row r="7" spans="1:5" ht="99.6" customHeight="1">
      <c r="A7" s="226"/>
      <c r="B7" s="682"/>
      <c r="C7" s="682"/>
      <c r="D7" s="221" t="s">
        <v>142</v>
      </c>
      <c r="E7" s="222" t="s">
        <v>246</v>
      </c>
    </row>
    <row r="8" spans="1:5" ht="22.5" customHeight="1">
      <c r="A8" s="433">
        <v>1</v>
      </c>
      <c r="B8" s="381" t="s">
        <v>638</v>
      </c>
      <c r="C8" s="569">
        <v>418937663.71839994</v>
      </c>
      <c r="D8" s="569">
        <v>0</v>
      </c>
      <c r="E8" s="569">
        <v>418937663.71839994</v>
      </c>
    </row>
    <row r="9" spans="1:5">
      <c r="A9" s="433">
        <v>1.1000000000000001</v>
      </c>
      <c r="B9" s="382" t="s">
        <v>96</v>
      </c>
      <c r="C9" s="569">
        <v>45549485.517900005</v>
      </c>
      <c r="D9" s="569"/>
      <c r="E9" s="569">
        <v>45549485.517900005</v>
      </c>
    </row>
    <row r="10" spans="1:5">
      <c r="A10" s="433">
        <v>1.2</v>
      </c>
      <c r="B10" s="382" t="s">
        <v>97</v>
      </c>
      <c r="C10" s="569">
        <v>216898660.08959997</v>
      </c>
      <c r="D10" s="569"/>
      <c r="E10" s="569">
        <v>216898660.08959997</v>
      </c>
    </row>
    <row r="11" spans="1:5">
      <c r="A11" s="433">
        <v>1.3</v>
      </c>
      <c r="B11" s="382" t="s">
        <v>98</v>
      </c>
      <c r="C11" s="569">
        <v>156489518.11089998</v>
      </c>
      <c r="D11" s="569"/>
      <c r="E11" s="569">
        <v>156489518.11089998</v>
      </c>
    </row>
    <row r="12" spans="1:5">
      <c r="A12" s="433">
        <v>2</v>
      </c>
      <c r="B12" s="383" t="s">
        <v>525</v>
      </c>
      <c r="C12" s="569">
        <v>1855.29</v>
      </c>
      <c r="D12" s="569"/>
      <c r="E12" s="569">
        <v>1855.29</v>
      </c>
    </row>
    <row r="13" spans="1:5">
      <c r="A13" s="433">
        <v>2.1</v>
      </c>
      <c r="B13" s="384" t="s">
        <v>526</v>
      </c>
      <c r="C13" s="569">
        <v>1855.29</v>
      </c>
      <c r="D13" s="569"/>
      <c r="E13" s="569">
        <v>1855.29</v>
      </c>
    </row>
    <row r="14" spans="1:5" ht="33.950000000000003" customHeight="1">
      <c r="A14" s="433">
        <v>3</v>
      </c>
      <c r="B14" s="385" t="s">
        <v>527</v>
      </c>
      <c r="C14" s="569">
        <v>0</v>
      </c>
      <c r="D14" s="569"/>
      <c r="E14" s="569">
        <v>0</v>
      </c>
    </row>
    <row r="15" spans="1:5" ht="32.450000000000003" customHeight="1">
      <c r="A15" s="433">
        <v>4</v>
      </c>
      <c r="B15" s="386" t="s">
        <v>528</v>
      </c>
      <c r="C15" s="569">
        <v>0</v>
      </c>
      <c r="D15" s="569"/>
      <c r="E15" s="569">
        <v>0</v>
      </c>
    </row>
    <row r="16" spans="1:5" ht="23.1" customHeight="1">
      <c r="A16" s="433">
        <v>5</v>
      </c>
      <c r="B16" s="386" t="s">
        <v>529</v>
      </c>
      <c r="C16" s="569">
        <v>139527.79999999999</v>
      </c>
      <c r="D16" s="569">
        <v>0</v>
      </c>
      <c r="E16" s="569">
        <v>139527.79999999999</v>
      </c>
    </row>
    <row r="17" spans="1:5">
      <c r="A17" s="433">
        <v>5.0999999999999996</v>
      </c>
      <c r="B17" s="387" t="s">
        <v>530</v>
      </c>
      <c r="C17" s="569">
        <v>139527.79999999999</v>
      </c>
      <c r="D17" s="569"/>
      <c r="E17" s="569">
        <v>139527.79999999999</v>
      </c>
    </row>
    <row r="18" spans="1:5">
      <c r="A18" s="433">
        <v>5.2</v>
      </c>
      <c r="B18" s="387" t="s">
        <v>457</v>
      </c>
      <c r="C18" s="569">
        <v>0</v>
      </c>
      <c r="D18" s="569"/>
      <c r="E18" s="569">
        <v>0</v>
      </c>
    </row>
    <row r="19" spans="1:5">
      <c r="A19" s="433">
        <v>5.3</v>
      </c>
      <c r="B19" s="387" t="s">
        <v>531</v>
      </c>
      <c r="C19" s="569">
        <v>0</v>
      </c>
      <c r="D19" s="569"/>
      <c r="E19" s="569">
        <v>0</v>
      </c>
    </row>
    <row r="20" spans="1:5" ht="21">
      <c r="A20" s="433">
        <v>6</v>
      </c>
      <c r="B20" s="385" t="s">
        <v>532</v>
      </c>
      <c r="C20" s="569">
        <v>1357006022.3578632</v>
      </c>
      <c r="D20" s="569">
        <v>0</v>
      </c>
      <c r="E20" s="569">
        <v>1357006022.3578632</v>
      </c>
    </row>
    <row r="21" spans="1:5">
      <c r="A21" s="433">
        <v>6.1</v>
      </c>
      <c r="B21" s="387" t="s">
        <v>457</v>
      </c>
      <c r="C21" s="344">
        <v>147868501.19</v>
      </c>
      <c r="D21" s="344"/>
      <c r="E21" s="344">
        <v>147868501.19</v>
      </c>
    </row>
    <row r="22" spans="1:5">
      <c r="A22" s="433">
        <v>6.2</v>
      </c>
      <c r="B22" s="387" t="s">
        <v>531</v>
      </c>
      <c r="C22" s="344">
        <v>1209137521.1678631</v>
      </c>
      <c r="D22" s="344"/>
      <c r="E22" s="344">
        <v>1209137521.1678631</v>
      </c>
    </row>
    <row r="23" spans="1:5" ht="21">
      <c r="A23" s="433">
        <v>7</v>
      </c>
      <c r="B23" s="388" t="s">
        <v>533</v>
      </c>
      <c r="C23" s="570">
        <v>8936412.0700000003</v>
      </c>
      <c r="D23" s="570">
        <v>8936412.0700000003</v>
      </c>
      <c r="E23" s="570">
        <v>0</v>
      </c>
    </row>
    <row r="24" spans="1:5" ht="21">
      <c r="A24" s="433">
        <v>8</v>
      </c>
      <c r="B24" s="389" t="s">
        <v>534</v>
      </c>
      <c r="C24" s="570">
        <v>0</v>
      </c>
      <c r="D24" s="570"/>
      <c r="E24" s="570">
        <v>0</v>
      </c>
    </row>
    <row r="25" spans="1:5">
      <c r="A25" s="433">
        <v>9</v>
      </c>
      <c r="B25" s="386" t="s">
        <v>535</v>
      </c>
      <c r="C25" s="570">
        <v>44869880.32</v>
      </c>
      <c r="D25" s="570">
        <v>0</v>
      </c>
      <c r="E25" s="570">
        <v>44869880.32</v>
      </c>
    </row>
    <row r="26" spans="1:5">
      <c r="A26" s="433">
        <v>9.1</v>
      </c>
      <c r="B26" s="390" t="s">
        <v>536</v>
      </c>
      <c r="C26" s="570">
        <v>40631809.810000002</v>
      </c>
      <c r="D26" s="570"/>
      <c r="E26" s="570">
        <v>40631809.810000002</v>
      </c>
    </row>
    <row r="27" spans="1:5">
      <c r="A27" s="433">
        <v>9.1999999999999993</v>
      </c>
      <c r="B27" s="390" t="s">
        <v>537</v>
      </c>
      <c r="C27" s="570">
        <v>4238070.51</v>
      </c>
      <c r="D27" s="570"/>
      <c r="E27" s="570">
        <v>4238070.51</v>
      </c>
    </row>
    <row r="28" spans="1:5">
      <c r="A28" s="433">
        <v>10</v>
      </c>
      <c r="B28" s="386" t="s">
        <v>36</v>
      </c>
      <c r="C28" s="570">
        <v>2003810.1899999997</v>
      </c>
      <c r="D28" s="570">
        <v>2003810.1899999997</v>
      </c>
      <c r="E28" s="570">
        <v>0</v>
      </c>
    </row>
    <row r="29" spans="1:5">
      <c r="A29" s="433">
        <v>10.1</v>
      </c>
      <c r="B29" s="390" t="s">
        <v>538</v>
      </c>
      <c r="C29" s="570">
        <v>0</v>
      </c>
      <c r="D29" s="570"/>
      <c r="E29" s="570">
        <v>0</v>
      </c>
    </row>
    <row r="30" spans="1:5">
      <c r="A30" s="433">
        <v>10.199999999999999</v>
      </c>
      <c r="B30" s="390" t="s">
        <v>539</v>
      </c>
      <c r="C30" s="570">
        <v>2003810.1899999997</v>
      </c>
      <c r="D30" s="570">
        <v>2003810.1899999997</v>
      </c>
      <c r="E30" s="570">
        <v>0</v>
      </c>
    </row>
    <row r="31" spans="1:5">
      <c r="A31" s="433">
        <v>11</v>
      </c>
      <c r="B31" s="386" t="s">
        <v>540</v>
      </c>
      <c r="C31" s="570">
        <v>0</v>
      </c>
      <c r="D31" s="570">
        <v>0</v>
      </c>
      <c r="E31" s="570">
        <v>0</v>
      </c>
    </row>
    <row r="32" spans="1:5">
      <c r="A32" s="433">
        <v>11.1</v>
      </c>
      <c r="B32" s="390" t="s">
        <v>541</v>
      </c>
      <c r="C32" s="570">
        <v>0</v>
      </c>
      <c r="D32" s="570"/>
      <c r="E32" s="570">
        <v>0</v>
      </c>
    </row>
    <row r="33" spans="1:7">
      <c r="A33" s="433">
        <v>11.2</v>
      </c>
      <c r="B33" s="390" t="s">
        <v>542</v>
      </c>
      <c r="C33" s="570">
        <v>0</v>
      </c>
      <c r="D33" s="570"/>
      <c r="E33" s="570">
        <v>0</v>
      </c>
    </row>
    <row r="34" spans="1:7">
      <c r="A34" s="433">
        <v>13</v>
      </c>
      <c r="B34" s="386" t="s">
        <v>99</v>
      </c>
      <c r="C34" s="344">
        <v>7836331.0730370004</v>
      </c>
      <c r="D34" s="344"/>
      <c r="E34" s="344">
        <v>7836331.0730370004</v>
      </c>
    </row>
    <row r="35" spans="1:7">
      <c r="A35" s="433">
        <v>13.1</v>
      </c>
      <c r="B35" s="391" t="s">
        <v>543</v>
      </c>
      <c r="C35" s="344">
        <v>68700</v>
      </c>
      <c r="D35" s="344"/>
      <c r="E35" s="344">
        <v>68700</v>
      </c>
    </row>
    <row r="36" spans="1:7">
      <c r="A36" s="433">
        <v>13.2</v>
      </c>
      <c r="B36" s="391" t="s">
        <v>544</v>
      </c>
      <c r="C36" s="344">
        <v>0</v>
      </c>
      <c r="D36" s="344"/>
      <c r="E36" s="344">
        <v>0</v>
      </c>
    </row>
    <row r="37" spans="1:7" ht="39" thickBot="1">
      <c r="A37" s="227"/>
      <c r="B37" s="228" t="s">
        <v>222</v>
      </c>
      <c r="C37" s="571">
        <v>1839731502.8192999</v>
      </c>
      <c r="D37" s="571">
        <v>10940222.26</v>
      </c>
      <c r="E37" s="571">
        <v>1828791280.5592999</v>
      </c>
    </row>
    <row r="38" spans="1:7">
      <c r="A38"/>
      <c r="B38"/>
      <c r="C38"/>
      <c r="D38"/>
      <c r="E38"/>
    </row>
    <row r="39" spans="1:7">
      <c r="A39"/>
      <c r="B39"/>
      <c r="C39"/>
      <c r="D39"/>
      <c r="E39"/>
    </row>
    <row r="41" spans="1:7" s="1" customFormat="1" ht="15.75">
      <c r="B41" s="29"/>
      <c r="F41"/>
      <c r="G41"/>
    </row>
    <row r="42" spans="1:7" s="1" customFormat="1">
      <c r="B42" s="30"/>
      <c r="F42"/>
      <c r="G42"/>
    </row>
    <row r="43" spans="1:7" s="1" customFormat="1" ht="15.75">
      <c r="B43" s="29"/>
      <c r="F43"/>
      <c r="G43"/>
    </row>
    <row r="44" spans="1:7" s="1" customFormat="1" ht="15.75">
      <c r="B44" s="29"/>
      <c r="F44"/>
      <c r="G44"/>
    </row>
    <row r="45" spans="1:7" s="1" customFormat="1" ht="15.75">
      <c r="B45" s="29"/>
      <c r="F45"/>
      <c r="G45"/>
    </row>
    <row r="46" spans="1:7" s="1" customFormat="1" ht="15.75">
      <c r="B46" s="29"/>
      <c r="F46"/>
      <c r="G46"/>
    </row>
    <row r="47" spans="1:7" s="1" customFormat="1" ht="15.75">
      <c r="B47" s="29"/>
      <c r="F47"/>
      <c r="G47"/>
    </row>
    <row r="48" spans="1:7" s="1" customFormat="1">
      <c r="B48" s="30"/>
      <c r="F48"/>
      <c r="G48"/>
    </row>
    <row r="49" spans="2:7" s="1" customFormat="1">
      <c r="B49" s="30"/>
      <c r="F49"/>
      <c r="G49"/>
    </row>
    <row r="50" spans="2:7" s="1" customFormat="1">
      <c r="B50" s="30"/>
      <c r="F50"/>
      <c r="G50"/>
    </row>
    <row r="51" spans="2:7" s="1" customFormat="1">
      <c r="B51" s="30"/>
      <c r="F51"/>
      <c r="G51"/>
    </row>
    <row r="52" spans="2:7" s="1" customFormat="1">
      <c r="B52" s="30"/>
      <c r="F52"/>
      <c r="G52"/>
    </row>
    <row r="53" spans="2:7" s="1" customFormat="1">
      <c r="B53" s="30"/>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10" sqref="C10"/>
    </sheetView>
  </sheetViews>
  <sheetFormatPr defaultRowHeight="15" outlineLevelRow="1"/>
  <cols>
    <col min="1" max="1" width="9.5703125" style="1" bestFit="1" customWidth="1"/>
    <col min="2" max="2" width="114.28515625" style="1"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6.5">
      <c r="A1" s="13" t="s">
        <v>108</v>
      </c>
      <c r="B1" s="12" t="str">
        <f>Info!C2</f>
        <v>ს.ს "პროკრედიტ ბანკი"</v>
      </c>
    </row>
    <row r="2" spans="1:6" s="13" customFormat="1" ht="15.75" customHeight="1">
      <c r="A2" s="13" t="s">
        <v>109</v>
      </c>
      <c r="B2" s="326">
        <f>'1. key ratios'!B2</f>
        <v>45382</v>
      </c>
      <c r="C2"/>
      <c r="D2"/>
      <c r="E2"/>
      <c r="F2"/>
    </row>
    <row r="3" spans="1:6" s="13" customFormat="1" ht="15.75" customHeight="1">
      <c r="C3"/>
      <c r="D3"/>
      <c r="E3"/>
      <c r="F3"/>
    </row>
    <row r="4" spans="1:6" s="13" customFormat="1" ht="26.25" thickBot="1">
      <c r="A4" s="13" t="s">
        <v>193</v>
      </c>
      <c r="B4" s="129" t="s">
        <v>171</v>
      </c>
      <c r="C4" s="123" t="s">
        <v>87</v>
      </c>
      <c r="D4"/>
      <c r="E4"/>
      <c r="F4"/>
    </row>
    <row r="5" spans="1:6">
      <c r="A5" s="124">
        <v>1</v>
      </c>
      <c r="B5" s="125" t="s">
        <v>522</v>
      </c>
      <c r="C5" s="154">
        <f>'7. LI1'!E37</f>
        <v>1828791280.5592999</v>
      </c>
    </row>
    <row r="6" spans="1:6">
      <c r="A6" s="71">
        <v>2.1</v>
      </c>
      <c r="B6" s="131" t="s">
        <v>641</v>
      </c>
      <c r="C6" s="155">
        <v>160786316.66130799</v>
      </c>
    </row>
    <row r="7" spans="1:6" s="2" customFormat="1" ht="25.5" outlineLevel="1">
      <c r="A7" s="130">
        <v>2.2000000000000002</v>
      </c>
      <c r="B7" s="126" t="s">
        <v>642</v>
      </c>
      <c r="C7" s="156">
        <v>0</v>
      </c>
    </row>
    <row r="8" spans="1:6" s="2" customFormat="1" ht="26.25">
      <c r="A8" s="130">
        <v>3</v>
      </c>
      <c r="B8" s="127" t="s">
        <v>523</v>
      </c>
      <c r="C8" s="157">
        <f>SUM(C5:C7)</f>
        <v>1989577597.220608</v>
      </c>
    </row>
    <row r="9" spans="1:6">
      <c r="A9" s="71">
        <v>4</v>
      </c>
      <c r="B9" s="134" t="s">
        <v>169</v>
      </c>
      <c r="C9" s="155"/>
    </row>
    <row r="10" spans="1:6" s="2" customFormat="1" ht="25.5" outlineLevel="1">
      <c r="A10" s="130">
        <v>5.0999999999999996</v>
      </c>
      <c r="B10" s="126" t="s">
        <v>175</v>
      </c>
      <c r="C10" s="156">
        <v>-74415838.770984009</v>
      </c>
    </row>
    <row r="11" spans="1:6" s="2" customFormat="1" ht="25.5" outlineLevel="1">
      <c r="A11" s="130">
        <v>5.2</v>
      </c>
      <c r="B11" s="126" t="s">
        <v>176</v>
      </c>
      <c r="C11" s="156"/>
    </row>
    <row r="12" spans="1:6" s="2" customFormat="1">
      <c r="A12" s="130">
        <v>6</v>
      </c>
      <c r="B12" s="132" t="s">
        <v>330</v>
      </c>
      <c r="C12" s="156"/>
    </row>
    <row r="13" spans="1:6" s="2" customFormat="1" ht="15.75" thickBot="1">
      <c r="A13" s="133">
        <v>7</v>
      </c>
      <c r="B13" s="128" t="s">
        <v>170</v>
      </c>
      <c r="C13" s="158">
        <f>SUM(C8:C12)</f>
        <v>1915161758.4496241</v>
      </c>
    </row>
    <row r="15" spans="1:6" ht="26.25">
      <c r="B15" s="17" t="s">
        <v>331</v>
      </c>
    </row>
    <row r="17" spans="2:9" s="1" customFormat="1">
      <c r="B17" s="31"/>
      <c r="C17"/>
      <c r="D17"/>
      <c r="E17"/>
      <c r="F17"/>
      <c r="G17"/>
      <c r="H17"/>
      <c r="I17"/>
    </row>
    <row r="18" spans="2:9" s="1" customFormat="1" ht="15.75">
      <c r="B18" s="28"/>
      <c r="C18"/>
      <c r="D18"/>
      <c r="E18"/>
      <c r="F18"/>
      <c r="G18"/>
      <c r="H18"/>
      <c r="I18"/>
    </row>
    <row r="19" spans="2:9" s="1" customFormat="1" ht="15.75">
      <c r="B19" s="28"/>
      <c r="C19"/>
      <c r="D19"/>
      <c r="E19"/>
      <c r="F19"/>
      <c r="G19"/>
      <c r="H19"/>
      <c r="I19"/>
    </row>
    <row r="20" spans="2:9" s="1" customFormat="1">
      <c r="B20" s="30"/>
      <c r="C20"/>
      <c r="D20"/>
      <c r="E20"/>
      <c r="F20"/>
      <c r="G20"/>
      <c r="H20"/>
      <c r="I20"/>
    </row>
    <row r="21" spans="2:9" s="1" customFormat="1" ht="15.75">
      <c r="B21" s="29"/>
      <c r="C21"/>
      <c r="D21"/>
      <c r="E21"/>
      <c r="F21"/>
      <c r="G21"/>
      <c r="H21"/>
      <c r="I21"/>
    </row>
    <row r="22" spans="2:9" s="1" customFormat="1">
      <c r="B22" s="30"/>
      <c r="C22"/>
      <c r="D22"/>
      <c r="E22"/>
      <c r="F22"/>
      <c r="G22"/>
      <c r="H22"/>
      <c r="I22"/>
    </row>
    <row r="23" spans="2:9" s="1" customFormat="1" ht="15.75">
      <c r="B23" s="29"/>
      <c r="C23"/>
      <c r="D23"/>
      <c r="E23"/>
      <c r="F23"/>
      <c r="G23"/>
      <c r="H23"/>
      <c r="I23"/>
    </row>
    <row r="24" spans="2:9" s="1" customFormat="1" ht="15.75">
      <c r="B24" s="29"/>
      <c r="C24"/>
      <c r="D24"/>
      <c r="E24"/>
      <c r="F24"/>
      <c r="G24"/>
      <c r="H24"/>
      <c r="I24"/>
    </row>
    <row r="25" spans="2:9" s="1" customFormat="1" ht="15.75">
      <c r="B25" s="29"/>
      <c r="C25"/>
      <c r="D25"/>
      <c r="E25"/>
      <c r="F25"/>
      <c r="G25"/>
      <c r="H25"/>
      <c r="I25"/>
    </row>
    <row r="26" spans="2:9" s="1" customFormat="1" ht="15.75">
      <c r="B26" s="29"/>
      <c r="C26"/>
      <c r="D26"/>
      <c r="E26"/>
      <c r="F26"/>
      <c r="G26"/>
      <c r="H26"/>
      <c r="I26"/>
    </row>
    <row r="27" spans="2:9" s="1" customFormat="1" ht="15.75">
      <c r="B27" s="29"/>
      <c r="C27"/>
      <c r="D27"/>
      <c r="E27"/>
      <c r="F27"/>
      <c r="G27"/>
      <c r="H27"/>
      <c r="I27"/>
    </row>
    <row r="28" spans="2:9" s="1" customFormat="1">
      <c r="B28" s="30"/>
      <c r="C28"/>
      <c r="D28"/>
      <c r="E28"/>
      <c r="F28"/>
      <c r="G28"/>
      <c r="H28"/>
      <c r="I28"/>
    </row>
    <row r="29" spans="2:9" s="1" customFormat="1">
      <c r="B29" s="30"/>
      <c r="C29"/>
      <c r="D29"/>
      <c r="E29"/>
      <c r="F29"/>
      <c r="G29"/>
      <c r="H29"/>
      <c r="I29"/>
    </row>
    <row r="30" spans="2:9" s="1" customFormat="1">
      <c r="B30" s="30"/>
      <c r="C30"/>
      <c r="D30"/>
      <c r="E30"/>
      <c r="F30"/>
      <c r="G30"/>
      <c r="H30"/>
      <c r="I30"/>
    </row>
    <row r="31" spans="2:9" s="1" customFormat="1">
      <c r="B31" s="30"/>
      <c r="C31"/>
      <c r="D31"/>
      <c r="E31"/>
      <c r="F31"/>
      <c r="G31"/>
      <c r="H31"/>
      <c r="I31"/>
    </row>
    <row r="32" spans="2:9" s="1" customFormat="1">
      <c r="B32" s="30"/>
      <c r="C32"/>
      <c r="D32"/>
      <c r="E32"/>
      <c r="F32"/>
      <c r="G32"/>
      <c r="H32"/>
      <c r="I32"/>
    </row>
    <row r="33" spans="2:9" s="1" customFormat="1">
      <c r="B33" s="30"/>
      <c r="C33"/>
      <c r="D33"/>
      <c r="E33"/>
      <c r="F33"/>
      <c r="G33"/>
      <c r="H33"/>
      <c r="I3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2024-05-07T07:59:08Z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MSIP_Label_78cbde42-0dd4-4942-9b1c-e23a1c4e5874_Enabled">
    <vt:lpwstr>true</vt:lpwstr>
  </property>
  <property fmtid="{D5CDD505-2E9C-101B-9397-08002B2CF9AE}" pid="8" name="MSIP_Label_78cbde42-0dd4-4942-9b1c-e23a1c4e5874_SetDate">
    <vt:lpwstr>2024-04-23T12:50:03Z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baad0002-bef2-4eff-aac2-08bc2b1c7cfa</vt:lpwstr>
  </property>
  <property fmtid="{D5CDD505-2E9C-101B-9397-08002B2CF9AE}" pid="13" name="MSIP_Label_78cbde42-0dd4-4942-9b1c-e23a1c4e5874_ContentBits">
    <vt:lpwstr>1</vt:lpwstr>
  </property>
</Properties>
</file>