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filterPrivacy="1" defaultThemeVersion="124226"/>
  <xr:revisionPtr revIDLastSave="0" documentId="13_ncr:1_{06C419EA-B8A4-4B95-B80A-06BF88D45725}" xr6:coauthVersionLast="47" xr6:coauthVersionMax="47" xr10:uidLastSave="{00000000-0000-0000-0000-000000000000}"/>
  <bookViews>
    <workbookView xWindow="28680" yWindow="1545" windowWidth="29040" windowHeight="15720" tabRatio="919" activeTab="6"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94" l="1"/>
  <c r="B1" i="93"/>
  <c r="B1" i="92"/>
  <c r="B1" i="104" l="1"/>
  <c r="B1" i="103"/>
  <c r="B1" i="102"/>
  <c r="B1" i="101"/>
  <c r="B1" i="100"/>
  <c r="B1" i="99"/>
  <c r="B1" i="98"/>
  <c r="B1" i="97"/>
  <c r="B1" i="96"/>
  <c r="B1" i="95"/>
  <c r="D7" i="98" l="1"/>
  <c r="D10" i="98"/>
  <c r="D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34" i="97" l="1"/>
  <c r="H21" i="96"/>
  <c r="C37" i="72"/>
  <c r="E37" i="72"/>
  <c r="D37" i="72"/>
  <c r="B1" i="80" l="1"/>
  <c r="G6" i="71" l="1"/>
  <c r="G13" i="71" s="1"/>
  <c r="F6" i="71"/>
  <c r="F13" i="71" s="1"/>
  <c r="E6" i="71"/>
  <c r="E13" i="71" s="1"/>
  <c r="D6" i="71"/>
  <c r="D13" i="71" s="1"/>
  <c r="C6" i="71"/>
  <c r="C13" i="71" s="1"/>
  <c r="B1" i="79" l="1"/>
  <c r="B1" i="37"/>
  <c r="B1" i="36"/>
  <c r="B1" i="74"/>
  <c r="B1" i="64"/>
  <c r="B1" i="35"/>
  <c r="B1" i="69"/>
  <c r="B1" i="77"/>
  <c r="B1" i="28"/>
  <c r="B1" i="73"/>
  <c r="B1" i="72"/>
  <c r="B1" i="52"/>
  <c r="B1" i="71"/>
  <c r="B1" i="6"/>
  <c r="C21" i="77" l="1"/>
  <c r="D8" i="77"/>
  <c r="D9" i="77"/>
  <c r="D7" i="77"/>
  <c r="C20" i="77"/>
  <c r="C19" i="77"/>
  <c r="D21" i="77" l="1"/>
  <c r="D19" i="77"/>
  <c r="D20" i="77"/>
  <c r="E8" i="37" l="1"/>
  <c r="H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M21" i="37" s="1"/>
  <c r="L7" i="37"/>
  <c r="L21" i="37" s="1"/>
  <c r="J7" i="37"/>
  <c r="J21" i="37" s="1"/>
  <c r="I7" i="37"/>
  <c r="I21" i="37" s="1"/>
  <c r="H7" i="37"/>
  <c r="G7" i="37"/>
  <c r="G21" i="37" s="1"/>
  <c r="F7" i="37"/>
  <c r="F21" i="37" s="1"/>
  <c r="C7" i="37"/>
  <c r="N14" i="37" l="1"/>
  <c r="E14" i="37"/>
  <c r="E7" i="37"/>
  <c r="C21" i="37"/>
  <c r="N8" i="37"/>
  <c r="E21" i="37" l="1"/>
  <c r="N7" i="37"/>
  <c r="N21" i="37" s="1"/>
  <c r="K7" i="37"/>
  <c r="K21" i="37" s="1"/>
  <c r="C5" i="73" l="1"/>
  <c r="C8" i="73" l="1"/>
  <c r="C13" i="73" s="1"/>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alcChain>
</file>

<file path=xl/sharedStrings.xml><?xml version="1.0" encoding="utf-8"?>
<sst xmlns="http://schemas.openxmlformats.org/spreadsheetml/2006/main" count="1202" uniqueCount="729">
  <si>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</si>
  <si>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</si>
  <si>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</si>
  <si>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</si>
  <si>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</si>
  <si>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</si>
  <si>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</si>
  <si>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</si>
  <si>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</si>
  <si>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</si>
  <si>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</si>
  <si>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</si>
  <si>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</si>
  <si>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</si>
  <si>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</si>
  <si>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</si>
  <si>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</si>
  <si>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</si>
  <si>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</si>
  <si>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</si>
  <si>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</si>
  <si>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</si>
  <si>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</si>
  <si>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</si>
  <si>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</si>
  <si>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</si>
  <si>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</si>
  <si>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</si>
  <si>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</si>
  <si>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</si>
  <si>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</si>
  <si>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</si>
  <si>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</si>
  <si>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</si>
  <si>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</si>
  <si>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</si>
  <si>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</si>
  <si>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</si>
  <si>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</si>
  <si>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</si>
  <si>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</si>
  <si>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</si>
  <si>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</si>
  <si>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</si>
  <si>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</si>
  <si>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</si>
  <si>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</si>
  <si>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</si>
  <si>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</si>
  <si>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</si>
  <si>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</si>
  <si>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</si>
  <si>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</si>
  <si>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</si>
  <si>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</si>
  <si>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</si>
  <si>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</si>
  <si>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</si>
  <si>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</si>
  <si>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</si>
  <si>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</si>
  <si>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</si>
  <si>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</si>
  <si>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</si>
  <si>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</si>
  <si>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</si>
  <si>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</si>
  <si>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</si>
  <si>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</si>
  <si>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</si>
  <si>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</si>
  <si>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</si>
  <si>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</si>
  <si>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</si>
  <si>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</si>
  <si>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</si>
  <si>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</si>
  <si>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</si>
  <si>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</si>
  <si>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</si>
  <si>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</si>
  <si>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</si>
  <si>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</si>
  <si>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</si>
  <si>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</si>
  <si>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</si>
  <si>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</si>
  <si>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</si>
  <si>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</si>
  <si>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</si>
  <si>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</si>
  <si>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</si>
  <si>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</si>
  <si>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</si>
  <si>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</si>
  <si>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</si>
  <si>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</si>
  <si>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</si>
  <si>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</si>
  <si>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</si>
  <si>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</si>
  <si>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</si>
  <si>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</si>
  <si>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</si>
  <si>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</si>
  <si>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</si>
  <si>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</si>
  <si>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</si>
  <si>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</si>
  <si>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</si>
  <si>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</si>
  <si>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</si>
  <si>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</si>
  <si>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</si>
  <si>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</si>
  <si>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</si>
  <si>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</si>
  <si>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</si>
  <si>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</si>
  <si>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</si>
  <si>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</si>
  <si>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</si>
  <si>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</si>
  <si>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</si>
  <si>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</si>
  <si>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</si>
  <si>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</si>
  <si>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</si>
  <si>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</si>
  <si>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</si>
  <si>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</si>
  <si>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</si>
  <si>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</si>
  <si>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</si>
  <si>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</si>
  <si>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</si>
  <si>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</si>
  <si>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</si>
  <si>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</si>
  <si>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</si>
  <si>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</si>
  <si>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</si>
  <si>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</si>
  <si>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</si>
  <si>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</si>
  <si>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</si>
  <si>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</si>
  <si>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</si>
  <si>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</si>
  <si>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</si>
  <si>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</si>
  <si>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</si>
  <si>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</si>
  <si>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</si>
  <si>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</si>
  <si>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</si>
  <si>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</si>
  <si>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</si>
  <si>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</si>
  <si>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</si>
  <si>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</si>
  <si>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</si>
  <si>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</si>
  <si>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</si>
  <si>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</si>
  <si>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</si>
  <si>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</si>
  <si>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</si>
  <si>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</si>
  <si>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</si>
  <si>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</si>
  <si>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</si>
  <si>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</si>
  <si>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</si>
  <si>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</si>
  <si>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</si>
  <si>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</si>
  <si>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</si>
  <si>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</si>
  <si>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</si>
  <si>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</si>
  <si>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</si>
  <si>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</si>
  <si>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</si>
  <si>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</si>
  <si>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</si>
  <si>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</si>
  <si>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</si>
  <si>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</si>
  <si>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</si>
  <si>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</si>
  <si>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</si>
  <si>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</si>
  <si>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</si>
  <si>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</si>
  <si>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</si>
  <si>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</si>
  <si>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</si>
  <si>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</si>
  <si>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</si>
  <si>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</si>
  <si>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</si>
  <si>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</si>
  <si>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</si>
  <si>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</si>
  <si>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</si>
  <si>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</si>
  <si>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</si>
  <si>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</si>
  <si>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</si>
  <si>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</si>
  <si>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</si>
  <si>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</si>
  <si>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</si>
  <si>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</si>
  <si>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</si>
  <si>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</si>
  <si>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</si>
  <si>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</si>
  <si>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</si>
  <si>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</si>
  <si>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</si>
  <si>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</si>
  <si>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</si>
  <si>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</si>
  <si>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</si>
  <si>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</si>
  <si>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</si>
  <si>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</si>
  <si>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</si>
  <si>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</si>
  <si>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</si>
  <si>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</si>
  <si>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</si>
  <si>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</si>
  <si>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</si>
  <si>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</si>
  <si>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</si>
  <si>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</si>
  <si>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</si>
  <si>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</si>
  <si>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</si>
  <si>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</si>
  <si>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</si>
  <si>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</si>
  <si>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</si>
  <si>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</si>
  <si>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</si>
  <si>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</si>
  <si>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</si>
  <si>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</si>
  <si>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</si>
  <si>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</si>
  <si>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</si>
  <si>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</si>
  <si>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</si>
  <si>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</si>
  <si>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</si>
  <si>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</si>
  <si>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</si>
  <si>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</si>
  <si>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</si>
  <si>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</si>
  <si>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</si>
  <si>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</si>
  <si>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</si>
  <si>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</si>
  <si>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</si>
  <si>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</si>
  <si>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</si>
  <si>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</si>
  <si>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</si>
  <si>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</si>
  <si>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</si>
  <si>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</si>
  <si>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</si>
  <si>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</si>
  <si>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</si>
  <si>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</si>
  <si>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</si>
  <si>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</si>
  <si>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</si>
  <si>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</si>
  <si>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</si>
  <si>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</si>
  <si>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</si>
  <si>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</si>
  <si>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</si>
  <si>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</si>
  <si>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</si>
  <si>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</si>
  <si>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</si>
  <si>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</si>
  <si>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</si>
  <si>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</si>
  <si>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</si>
  <si>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</si>
  <si>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</si>
  <si>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</si>
  <si>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</si>
  <si>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</si>
  <si>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</si>
  <si>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</si>
  <si>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</si>
  <si>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</si>
  <si>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</si>
  <si>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</si>
  <si>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</si>
  <si>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</si>
  <si>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</si>
  <si>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</si>
  <si>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</si>
  <si>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</si>
  <si>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</si>
  <si>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</si>
  <si>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</si>
  <si>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</si>
  <si>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</si>
  <si>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</si>
  <si>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</si>
  <si>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</si>
  <si>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</si>
  <si>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</si>
  <si>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</si>
  <si>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</si>
  <si>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</si>
  <si>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</si>
  <si>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</si>
  <si>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</si>
  <si>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</si>
  <si>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</si>
  <si>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საბალანსო ელემენტები *</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</si>
  <si>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</si>
  <si>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</si>
  <si>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</si>
  <si>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</si>
  <si>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</si>
  <si>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</si>
  <si>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</si>
  <si>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</si>
  <si>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</si>
  <si>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</si>
  <si>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</si>
  <si>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</si>
  <si>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</si>
  <si>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</si>
  <si>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</si>
  <si>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</si>
  <si>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</si>
  <si>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</si>
  <si>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</si>
  <si>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</si>
  <si>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</si>
  <si>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</si>
  <si>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</si>
  <si>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</si>
  <si>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</si>
  <si>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</si>
  <si>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</si>
  <si>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</si>
  <si>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</si>
  <si>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</si>
  <si>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</si>
  <si>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</si>
  <si>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</si>
  <si>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</si>
  <si>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</si>
  <si>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</si>
  <si>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</si>
  <si>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</si>
  <si>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</si>
  <si>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</si>
  <si>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</si>
  <si>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</si>
  <si>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</si>
  <si>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</si>
  <si>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</si>
  <si>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</si>
  <si>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</si>
  <si>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</si>
  <si>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</si>
  <si>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</si>
  <si>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</si>
  <si>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</si>
  <si>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</si>
  <si>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</si>
  <si>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</si>
  <si>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</si>
  <si>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</si>
  <si>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</si>
  <si>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</si>
  <si>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</si>
  <si>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</si>
  <si>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</si>
  <si>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</si>
  <si>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</si>
  <si>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</si>
  <si>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</si>
  <si>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</si>
  <si>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</si>
  <si>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</si>
  <si>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</si>
  <si>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</si>
  <si>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</si>
  <si>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</si>
  <si>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</si>
  <si>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</si>
  <si>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</si>
  <si>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</si>
  <si>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</si>
  <si>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</si>
  <si>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</si>
  <si>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</si>
  <si>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</si>
  <si>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</si>
  <si>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</si>
  <si>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</si>
  <si>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</si>
  <si>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</si>
  <si>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</si>
  <si>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</si>
  <si>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</si>
  <si>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</si>
  <si>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</si>
  <si>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</si>
  <si>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</si>
  <si>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</si>
  <si>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</si>
  <si>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</si>
  <si>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</si>
  <si>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</si>
  <si>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</si>
  <si>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</si>
  <si>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</si>
  <si>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</si>
  <si>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</si>
  <si>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</si>
  <si>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</si>
  <si>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</si>
  <si>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</si>
  <si>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</si>
  <si>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</si>
  <si>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</si>
  <si>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</si>
  <si>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</si>
  <si>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</si>
  <si>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</si>
  <si>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</si>
  <si>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</si>
  <si>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</si>
  <si>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</si>
  <si>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</si>
  <si>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</si>
  <si>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</si>
  <si>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</si>
  <si>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</si>
  <si>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</si>
  <si>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</si>
  <si>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</si>
  <si>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</si>
  <si>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</si>
  <si>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</si>
  <si>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</si>
  <si>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</si>
  <si>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</si>
  <si>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</si>
  <si>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</si>
  <si>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</si>
  <si>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</si>
  <si>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</si>
  <si>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</si>
  <si>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</si>
  <si>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</si>
  <si>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</si>
  <si>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</si>
  <si>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</si>
  <si>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</si>
  <si>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</si>
  <si>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</si>
  <si>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</si>
  <si>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</si>
  <si>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</si>
  <si>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</si>
  <si>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</si>
  <si>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</si>
  <si>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</si>
  <si>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</si>
  <si>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</si>
  <si>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</si>
  <si>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</si>
  <si>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</si>
  <si>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</si>
  <si>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</si>
  <si>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</si>
  <si>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</si>
  <si>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</si>
  <si>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</si>
  <si>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</si>
  <si>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</si>
  <si>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</si>
  <si>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</si>
  <si>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</si>
  <si>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</si>
  <si>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</si>
  <si>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</si>
  <si>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</si>
  <si>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</si>
  <si>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</si>
  <si>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</si>
  <si>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</si>
  <si>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</si>
  <si>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</si>
  <si>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</si>
  <si>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</si>
  <si>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</si>
  <si>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</si>
  <si>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</si>
  <si>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ზოგადი და ხარისხობრივი ინფორმაცია საცალო პროდუქტებზე</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</si>
  <si>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</si>
  <si>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</si>
  <si>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</si>
  <si>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</si>
  <si>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</si>
  <si>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</si>
  <si>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</si>
  <si>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</si>
  <si>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</si>
  <si>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</si>
  <si>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</si>
  <si>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</si>
  <si>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</si>
  <si>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</si>
  <si>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</si>
  <si>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</si>
  <si>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</si>
  <si>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</si>
  <si>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</si>
  <si>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</si>
  <si>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</si>
  <si>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</si>
  <si>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</si>
  <si>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</si>
  <si>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</si>
  <si>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</si>
  <si>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</si>
  <si>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</si>
  <si>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</si>
  <si>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</si>
  <si>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</si>
  <si>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</si>
  <si>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</si>
  <si>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</si>
  <si>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</si>
  <si>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</si>
  <si>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</si>
  <si>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</si>
  <si>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</si>
  <si>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</si>
  <si>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</si>
  <si>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</si>
  <si>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</si>
  <si>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</si>
  <si>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</si>
  <si>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</si>
  <si>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</si>
  <si>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</si>
  <si>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</si>
  <si>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</si>
  <si>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</si>
  <si>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</si>
  <si>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</si>
  <si>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</si>
  <si>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</si>
  <si>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</si>
  <si>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</si>
  <si>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</si>
  <si>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</si>
  <si>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</si>
  <si>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</si>
  <si>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</si>
  <si>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</si>
  <si>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</si>
  <si>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</si>
  <si>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</si>
  <si>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</si>
  <si>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</si>
  <si>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</si>
  <si>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</si>
  <si>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</si>
  <si>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</si>
  <si>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</si>
  <si>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</si>
  <si>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</si>
  <si>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</si>
  <si>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</si>
  <si>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</si>
  <si>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</si>
  <si>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</si>
  <si>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</si>
  <si>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</si>
  <si>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</si>
  <si>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</si>
  <si>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</si>
  <si>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</si>
  <si>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</si>
  <si>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</si>
  <si>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</si>
  <si>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</si>
  <si>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</si>
  <si>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</si>
  <si>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</si>
  <si>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</si>
  <si>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</si>
  <si>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</si>
  <si>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</si>
  <si>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</si>
  <si>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</si>
  <si>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</si>
  <si>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</si>
  <si>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</si>
  <si>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</si>
  <si>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</si>
  <si>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</si>
  <si>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</si>
  <si>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</si>
  <si>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</si>
  <si>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</si>
  <si>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</si>
  <si>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</si>
  <si>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</si>
  <si>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</si>
  <si>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</si>
  <si>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</si>
  <si>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</si>
  <si>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</si>
  <si>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</si>
  <si>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</si>
  <si>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</si>
  <si>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</si>
  <si>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</si>
  <si>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</si>
  <si>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</si>
  <si>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</si>
  <si>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</si>
  <si>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</si>
  <si>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</si>
  <si>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</si>
  <si>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</si>
  <si>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</si>
  <si>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</si>
  <si>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</si>
  <si>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</si>
  <si>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</si>
  <si>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</si>
  <si>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</si>
  <si>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</si>
  <si>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</si>
  <si>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</si>
  <si>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</si>
  <si>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</si>
  <si>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</si>
  <si>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</si>
  <si>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</si>
  <si>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</si>
  <si>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</si>
  <si>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</si>
  <si>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</si>
  <si>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</si>
  <si>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</si>
  <si>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</si>
  <si>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</si>
  <si>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</si>
  <si>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</si>
  <si>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</si>
  <si>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</si>
  <si>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</si>
  <si>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</si>
  <si>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</si>
  <si>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</si>
  <si>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</si>
  <si>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</si>
  <si>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</si>
  <si>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</si>
  <si>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</si>
  <si>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</si>
  <si>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</si>
  <si>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</si>
  <si>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</si>
  <si>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</si>
  <si>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</si>
  <si>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</si>
  <si>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</si>
  <si>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</si>
  <si>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</si>
  <si>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</si>
  <si>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</si>
  <si>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</si>
  <si>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</si>
  <si>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</si>
  <si>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</si>
  <si>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</si>
  <si>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</si>
  <si>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ს.ს "პროკრედიტ ბანკი"</t>
  </si>
  <si>
    <t>მარსელ სებასტიან ცაიტინგერი</t>
  </si>
  <si>
    <t>ალექს მატუა</t>
  </si>
  <si>
    <t>www.procreditbank.ge</t>
  </si>
  <si>
    <t>არადამოუკიდებელი თავმჯდომარე</t>
  </si>
  <si>
    <t>ჯან მარკო ფელიჩე</t>
  </si>
  <si>
    <t>არადამოუკიდებელ წევრი</t>
  </si>
  <si>
    <t>რაინერ პეტერ ოტენშტაინი</t>
  </si>
  <si>
    <t>დამოუკიდებელი წევრი</t>
  </si>
  <si>
    <t>სანდრინე მასიანი</t>
  </si>
  <si>
    <t>ნინო დადუნაშვილი</t>
  </si>
  <si>
    <t>ალექსი მატუა</t>
  </si>
  <si>
    <t>ზეინაბ ლომაშვილი</t>
  </si>
  <si>
    <t>ელენე ცინცაძე</t>
  </si>
  <si>
    <t>ქეთევან ბურდული</t>
  </si>
  <si>
    <t>დირექტორი/საცალო ბანკინგი, ციფრული არხების განვითარება, მარკეტინგი, საინფორმაციო ტექნოლოგიები</t>
  </si>
  <si>
    <t xml:space="preserve">ProCredit Holding AG </t>
  </si>
  <si>
    <t>Zeitinger Invest GmbH</t>
  </si>
  <si>
    <t>KfW - Kreditanstalt für Wiederaufbau</t>
  </si>
  <si>
    <t>DOEN Participaties BV</t>
  </si>
  <si>
    <t>EBRD - European Bank for Reconstruction and Development</t>
  </si>
  <si>
    <t>TIAA-Teachers Insurance and Annuity Association</t>
  </si>
  <si>
    <t>ცხრილი 9 (Capital), N17</t>
  </si>
  <si>
    <t/>
  </si>
  <si>
    <t>გენერალური დირექტორი/ბიზნეს კლიენტები, ხაზინა და ფულადი სახსრების მართვა, მდგრადი განვითარების დეპარტამენტი</t>
  </si>
  <si>
    <t>დირექტორი/საკრედიტო რისკები, ზოგადი რისკები, იურიდიული, ადამიანური რესურსების მართვა, კომპლაენსი და AML</t>
  </si>
  <si>
    <t>დირექტორი/ფინანსები, ადმინისტრაცია, საკორესპონდენტო ურთიერთობები და ცენტრალიზებული ბექ ოფისი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</si>
</sst>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_-* #,##0_-;\-* #,##0_-;_-* &quot;-&quot;??_-;_-@_-"/>
  </numFmts>
  <fonts count="152">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9"/>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b/>
      <i/>
      <sz val="10"/>
      <color theme="1"/>
      <name val="Calibri"/>
      <family val="2"/>
      <scheme val="minor"/>
    </font>
    <font>
      <sz val="11"/>
      <name val="Vardena"/>
    </font>
    <font>
      <sz val="11"/>
      <color theme="1"/>
      <name val="Vardena"/>
    </font>
    <font>
      <b/>
      <sz val="11"/>
      <color theme="1"/>
      <name val="Vardena"/>
    </font>
    <font>
      <b/>
      <sz val="11"/>
      <name val="Vardena"/>
    </font>
    <font>
      <sz val="9"/>
      <color theme="1"/>
      <name val="Vardena"/>
    </font>
    <font>
      <b/>
      <sz val="9"/>
      <name val="Vardena"/>
    </font>
    <font>
      <sz val="9"/>
      <name val="Vardena"/>
    </font>
    <font>
      <b/>
      <sz val="9"/>
      <color indexed="8"/>
      <name val="Vardena"/>
    </font>
    <font>
      <sz val="9"/>
      <color indexed="8"/>
      <name val="Vardena"/>
    </font>
    <font>
      <b/>
      <sz val="9"/>
      <color rgb="FF000000"/>
      <name val="Vardena"/>
    </font>
    <font>
      <b/>
      <sz val="9"/>
      <color indexed="8"/>
      <name val="Verdana"/>
      <family val="2"/>
    </font>
    <font>
      <sz val="9"/>
      <name val="Verdana"/>
      <family val="2"/>
    </font>
    <font>
      <b/>
      <sz val="9"/>
      <name val="Verdana"/>
      <family val="2"/>
    </font>
    <font>
      <sz val="9"/>
      <color indexed="8"/>
      <name val="Verdana"/>
      <family val="2"/>
    </font>
    <font>
      <i/>
      <sz val="8"/>
      <color indexed="8"/>
      <name val="Verdana"/>
      <family val="2"/>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s>
  <borders count="14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style="medium">
        <color indexed="64"/>
      </bottom>
      <diagonal/>
    </border>
  </borders>
  <cellStyleXfs count="21415">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72" fontId="26" fillId="37" borderId="0"/>
    <xf numFmtId="173" fontId="26" fillId="37" borderId="0"/>
    <xf numFmtId="172" fontId="26" fillId="37" borderId="0"/>
    <xf numFmtId="0" fontId="27" fillId="38" borderId="0" applyNumberFormat="0" applyBorder="0" applyAlignment="0" applyProtection="0"/>
    <xf numFmtId="0" fontId="4" fillId="13"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0" fontId="27"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0" fontId="27" fillId="46"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0" fontId="27" fillId="44"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172" fontId="28" fillId="47" borderId="0" applyNumberFormat="0" applyBorder="0" applyAlignment="0" applyProtection="0"/>
    <xf numFmtId="172" fontId="28" fillId="47" borderId="0" applyNumberFormat="0" applyBorder="0" applyAlignment="0" applyProtection="0"/>
    <xf numFmtId="173" fontId="28" fillId="47"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72" fontId="28" fillId="47" borderId="0" applyNumberFormat="0" applyBorder="0" applyAlignment="0" applyProtection="0"/>
    <xf numFmtId="173" fontId="28" fillId="47" borderId="0" applyNumberFormat="0" applyBorder="0" applyAlignment="0" applyProtection="0"/>
    <xf numFmtId="172" fontId="28" fillId="47" borderId="0" applyNumberFormat="0" applyBorder="0" applyAlignment="0" applyProtection="0"/>
    <xf numFmtId="172" fontId="28" fillId="47" borderId="0" applyNumberFormat="0" applyBorder="0" applyAlignment="0" applyProtection="0"/>
    <xf numFmtId="173" fontId="28" fillId="47" borderId="0" applyNumberFormat="0" applyBorder="0" applyAlignment="0" applyProtection="0"/>
    <xf numFmtId="172" fontId="28" fillId="47" borderId="0" applyNumberFormat="0" applyBorder="0" applyAlignment="0" applyProtection="0"/>
    <xf numFmtId="172" fontId="28" fillId="47" borderId="0" applyNumberFormat="0" applyBorder="0" applyAlignment="0" applyProtection="0"/>
    <xf numFmtId="173" fontId="28" fillId="47" borderId="0" applyNumberFormat="0" applyBorder="0" applyAlignment="0" applyProtection="0"/>
    <xf numFmtId="172" fontId="28" fillId="47" borderId="0" applyNumberFormat="0" applyBorder="0" applyAlignment="0" applyProtection="0"/>
    <xf numFmtId="172" fontId="28" fillId="47" borderId="0" applyNumberFormat="0" applyBorder="0" applyAlignment="0" applyProtection="0"/>
    <xf numFmtId="173" fontId="28" fillId="47" borderId="0" applyNumberFormat="0" applyBorder="0" applyAlignment="0" applyProtection="0"/>
    <xf numFmtId="172" fontId="28" fillId="47" borderId="0" applyNumberFormat="0" applyBorder="0" applyAlignment="0" applyProtection="0"/>
    <xf numFmtId="0" fontId="27" fillId="47"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172" fontId="31" fillId="46" borderId="0" applyNumberFormat="0" applyBorder="0" applyAlignment="0" applyProtection="0"/>
    <xf numFmtId="172" fontId="31" fillId="46" borderId="0" applyNumberFormat="0" applyBorder="0" applyAlignment="0" applyProtection="0"/>
    <xf numFmtId="173" fontId="31" fillId="46"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72" fontId="31" fillId="46" borderId="0" applyNumberFormat="0" applyBorder="0" applyAlignment="0" applyProtection="0"/>
    <xf numFmtId="173" fontId="31" fillId="46" borderId="0" applyNumberFormat="0" applyBorder="0" applyAlignment="0" applyProtection="0"/>
    <xf numFmtId="172" fontId="31" fillId="46" borderId="0" applyNumberFormat="0" applyBorder="0" applyAlignment="0" applyProtection="0"/>
    <xf numFmtId="172" fontId="31" fillId="46" borderId="0" applyNumberFormat="0" applyBorder="0" applyAlignment="0" applyProtection="0"/>
    <xf numFmtId="173" fontId="31" fillId="46" borderId="0" applyNumberFormat="0" applyBorder="0" applyAlignment="0" applyProtection="0"/>
    <xf numFmtId="172" fontId="31" fillId="46" borderId="0" applyNumberFormat="0" applyBorder="0" applyAlignment="0" applyProtection="0"/>
    <xf numFmtId="172" fontId="31" fillId="46" borderId="0" applyNumberFormat="0" applyBorder="0" applyAlignment="0" applyProtection="0"/>
    <xf numFmtId="173" fontId="31" fillId="46" borderId="0" applyNumberFormat="0" applyBorder="0" applyAlignment="0" applyProtection="0"/>
    <xf numFmtId="172" fontId="31" fillId="46" borderId="0" applyNumberFormat="0" applyBorder="0" applyAlignment="0" applyProtection="0"/>
    <xf numFmtId="172" fontId="31" fillId="46" borderId="0" applyNumberFormat="0" applyBorder="0" applyAlignment="0" applyProtection="0"/>
    <xf numFmtId="173" fontId="31" fillId="46" borderId="0" applyNumberFormat="0" applyBorder="0" applyAlignment="0" applyProtection="0"/>
    <xf numFmtId="172" fontId="31" fillId="46" borderId="0" applyNumberFormat="0" applyBorder="0" applyAlignment="0" applyProtection="0"/>
    <xf numFmtId="0" fontId="29" fillId="46"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172" fontId="31" fillId="51" borderId="0" applyNumberFormat="0" applyBorder="0" applyAlignment="0" applyProtection="0"/>
    <xf numFmtId="172" fontId="31" fillId="51" borderId="0" applyNumberFormat="0" applyBorder="0" applyAlignment="0" applyProtection="0"/>
    <xf numFmtId="173" fontId="31" fillId="51"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172" fontId="31" fillId="51" borderId="0" applyNumberFormat="0" applyBorder="0" applyAlignment="0" applyProtection="0"/>
    <xf numFmtId="173" fontId="31" fillId="51" borderId="0" applyNumberFormat="0" applyBorder="0" applyAlignment="0" applyProtection="0"/>
    <xf numFmtId="172" fontId="31" fillId="51" borderId="0" applyNumberFormat="0" applyBorder="0" applyAlignment="0" applyProtection="0"/>
    <xf numFmtId="172" fontId="31" fillId="51" borderId="0" applyNumberFormat="0" applyBorder="0" applyAlignment="0" applyProtection="0"/>
    <xf numFmtId="173" fontId="31" fillId="51" borderId="0" applyNumberFormat="0" applyBorder="0" applyAlignment="0" applyProtection="0"/>
    <xf numFmtId="172" fontId="31" fillId="51" borderId="0" applyNumberFormat="0" applyBorder="0" applyAlignment="0" applyProtection="0"/>
    <xf numFmtId="172" fontId="31" fillId="51" borderId="0" applyNumberFormat="0" applyBorder="0" applyAlignment="0" applyProtection="0"/>
    <xf numFmtId="173" fontId="31" fillId="51" borderId="0" applyNumberFormat="0" applyBorder="0" applyAlignment="0" applyProtection="0"/>
    <xf numFmtId="172" fontId="31" fillId="51" borderId="0" applyNumberFormat="0" applyBorder="0" applyAlignment="0" applyProtection="0"/>
    <xf numFmtId="172" fontId="31" fillId="51" borderId="0" applyNumberFormat="0" applyBorder="0" applyAlignment="0" applyProtection="0"/>
    <xf numFmtId="173" fontId="31" fillId="51" borderId="0" applyNumberFormat="0" applyBorder="0" applyAlignment="0" applyProtection="0"/>
    <xf numFmtId="172" fontId="31" fillId="51" borderId="0" applyNumberFormat="0" applyBorder="0" applyAlignment="0" applyProtection="0"/>
    <xf numFmtId="0" fontId="29" fillId="51" borderId="0" applyNumberFormat="0" applyBorder="0" applyAlignment="0" applyProtection="0"/>
    <xf numFmtId="0" fontId="27" fillId="52"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172" fontId="31" fillId="54" borderId="0" applyNumberFormat="0" applyBorder="0" applyAlignment="0" applyProtection="0"/>
    <xf numFmtId="172" fontId="31" fillId="54" borderId="0" applyNumberFormat="0" applyBorder="0" applyAlignment="0" applyProtection="0"/>
    <xf numFmtId="173" fontId="31" fillId="54"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172" fontId="31" fillId="54" borderId="0" applyNumberFormat="0" applyBorder="0" applyAlignment="0" applyProtection="0"/>
    <xf numFmtId="173" fontId="31" fillId="54" borderId="0" applyNumberFormat="0" applyBorder="0" applyAlignment="0" applyProtection="0"/>
    <xf numFmtId="172" fontId="31" fillId="54" borderId="0" applyNumberFormat="0" applyBorder="0" applyAlignment="0" applyProtection="0"/>
    <xf numFmtId="172" fontId="31" fillId="54" borderId="0" applyNumberFormat="0" applyBorder="0" applyAlignment="0" applyProtection="0"/>
    <xf numFmtId="173" fontId="31" fillId="54" borderId="0" applyNumberFormat="0" applyBorder="0" applyAlignment="0" applyProtection="0"/>
    <xf numFmtId="172" fontId="31" fillId="54" borderId="0" applyNumberFormat="0" applyBorder="0" applyAlignment="0" applyProtection="0"/>
    <xf numFmtId="172" fontId="31" fillId="54" borderId="0" applyNumberFormat="0" applyBorder="0" applyAlignment="0" applyProtection="0"/>
    <xf numFmtId="173" fontId="31" fillId="54" borderId="0" applyNumberFormat="0" applyBorder="0" applyAlignment="0" applyProtection="0"/>
    <xf numFmtId="172" fontId="31" fillId="54" borderId="0" applyNumberFormat="0" applyBorder="0" applyAlignment="0" applyProtection="0"/>
    <xf numFmtId="172" fontId="31" fillId="54" borderId="0" applyNumberFormat="0" applyBorder="0" applyAlignment="0" applyProtection="0"/>
    <xf numFmtId="173" fontId="31" fillId="54" borderId="0" applyNumberFormat="0" applyBorder="0" applyAlignment="0" applyProtection="0"/>
    <xf numFmtId="172" fontId="31"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7" fillId="55" borderId="0" applyNumberFormat="0" applyBorder="0" applyAlignment="0" applyProtection="0"/>
    <xf numFmtId="0" fontId="27" fillId="56"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172" fontId="31" fillId="58" borderId="0" applyNumberFormat="0" applyBorder="0" applyAlignment="0" applyProtection="0"/>
    <xf numFmtId="172" fontId="31" fillId="58" borderId="0" applyNumberFormat="0" applyBorder="0" applyAlignment="0" applyProtection="0"/>
    <xf numFmtId="173" fontId="31" fillId="58"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172" fontId="31" fillId="58" borderId="0" applyNumberFormat="0" applyBorder="0" applyAlignment="0" applyProtection="0"/>
    <xf numFmtId="173" fontId="31" fillId="58" borderId="0" applyNumberFormat="0" applyBorder="0" applyAlignment="0" applyProtection="0"/>
    <xf numFmtId="172" fontId="31" fillId="58" borderId="0" applyNumberFormat="0" applyBorder="0" applyAlignment="0" applyProtection="0"/>
    <xf numFmtId="172" fontId="31" fillId="58" borderId="0" applyNumberFormat="0" applyBorder="0" applyAlignment="0" applyProtection="0"/>
    <xf numFmtId="173" fontId="31" fillId="58" borderId="0" applyNumberFormat="0" applyBorder="0" applyAlignment="0" applyProtection="0"/>
    <xf numFmtId="172" fontId="31" fillId="58" borderId="0" applyNumberFormat="0" applyBorder="0" applyAlignment="0" applyProtection="0"/>
    <xf numFmtId="172" fontId="31" fillId="58" borderId="0" applyNumberFormat="0" applyBorder="0" applyAlignment="0" applyProtection="0"/>
    <xf numFmtId="173" fontId="31" fillId="58" borderId="0" applyNumberFormat="0" applyBorder="0" applyAlignment="0" applyProtection="0"/>
    <xf numFmtId="172" fontId="31" fillId="58" borderId="0" applyNumberFormat="0" applyBorder="0" applyAlignment="0" applyProtection="0"/>
    <xf numFmtId="172" fontId="31" fillId="58" borderId="0" applyNumberFormat="0" applyBorder="0" applyAlignment="0" applyProtection="0"/>
    <xf numFmtId="173" fontId="31" fillId="58" borderId="0" applyNumberFormat="0" applyBorder="0" applyAlignment="0" applyProtection="0"/>
    <xf numFmtId="172" fontId="31"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7" fillId="55" borderId="0" applyNumberFormat="0" applyBorder="0" applyAlignment="0" applyProtection="0"/>
    <xf numFmtId="0" fontId="27" fillId="59" borderId="0" applyNumberFormat="0" applyBorder="0" applyAlignment="0" applyProtection="0"/>
    <xf numFmtId="0" fontId="29" fillId="56"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172" fontId="31" fillId="60" borderId="0" applyNumberFormat="0" applyBorder="0" applyAlignment="0" applyProtection="0"/>
    <xf numFmtId="172" fontId="31" fillId="60" borderId="0" applyNumberFormat="0" applyBorder="0" applyAlignment="0" applyProtection="0"/>
    <xf numFmtId="173" fontId="31" fillId="60"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172" fontId="31" fillId="60" borderId="0" applyNumberFormat="0" applyBorder="0" applyAlignment="0" applyProtection="0"/>
    <xf numFmtId="173" fontId="31" fillId="60" borderId="0" applyNumberFormat="0" applyBorder="0" applyAlignment="0" applyProtection="0"/>
    <xf numFmtId="172" fontId="31" fillId="60" borderId="0" applyNumberFormat="0" applyBorder="0" applyAlignment="0" applyProtection="0"/>
    <xf numFmtId="172" fontId="31" fillId="60" borderId="0" applyNumberFormat="0" applyBorder="0" applyAlignment="0" applyProtection="0"/>
    <xf numFmtId="173" fontId="31" fillId="60" borderId="0" applyNumberFormat="0" applyBorder="0" applyAlignment="0" applyProtection="0"/>
    <xf numFmtId="172" fontId="31" fillId="60" borderId="0" applyNumberFormat="0" applyBorder="0" applyAlignment="0" applyProtection="0"/>
    <xf numFmtId="172" fontId="31" fillId="60" borderId="0" applyNumberFormat="0" applyBorder="0" applyAlignment="0" applyProtection="0"/>
    <xf numFmtId="173" fontId="31" fillId="60" borderId="0" applyNumberFormat="0" applyBorder="0" applyAlignment="0" applyProtection="0"/>
    <xf numFmtId="172" fontId="31" fillId="60" borderId="0" applyNumberFormat="0" applyBorder="0" applyAlignment="0" applyProtection="0"/>
    <xf numFmtId="172" fontId="31" fillId="60" borderId="0" applyNumberFormat="0" applyBorder="0" applyAlignment="0" applyProtection="0"/>
    <xf numFmtId="173" fontId="31" fillId="60" borderId="0" applyNumberFormat="0" applyBorder="0" applyAlignment="0" applyProtection="0"/>
    <xf numFmtId="172" fontId="31"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7" fillId="52" borderId="0" applyNumberFormat="0" applyBorder="0" applyAlignment="0" applyProtection="0"/>
    <xf numFmtId="0" fontId="27" fillId="56" borderId="0" applyNumberFormat="0" applyBorder="0" applyAlignment="0" applyProtection="0"/>
    <xf numFmtId="0" fontId="29" fillId="56"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61"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7" fillId="55" borderId="0" applyNumberFormat="0" applyBorder="0" applyAlignment="0" applyProtection="0"/>
    <xf numFmtId="0" fontId="27"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172" fontId="31" fillId="63" borderId="0" applyNumberFormat="0" applyBorder="0" applyAlignment="0" applyProtection="0"/>
    <xf numFmtId="172" fontId="31" fillId="63" borderId="0" applyNumberFormat="0" applyBorder="0" applyAlignment="0" applyProtection="0"/>
    <xf numFmtId="173" fontId="31" fillId="63"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172" fontId="31" fillId="63" borderId="0" applyNumberFormat="0" applyBorder="0" applyAlignment="0" applyProtection="0"/>
    <xf numFmtId="173" fontId="31" fillId="63" borderId="0" applyNumberFormat="0" applyBorder="0" applyAlignment="0" applyProtection="0"/>
    <xf numFmtId="172" fontId="31" fillId="63" borderId="0" applyNumberFormat="0" applyBorder="0" applyAlignment="0" applyProtection="0"/>
    <xf numFmtId="172" fontId="31" fillId="63" borderId="0" applyNumberFormat="0" applyBorder="0" applyAlignment="0" applyProtection="0"/>
    <xf numFmtId="173" fontId="31" fillId="63" borderId="0" applyNumberFormat="0" applyBorder="0" applyAlignment="0" applyProtection="0"/>
    <xf numFmtId="172" fontId="31" fillId="63" borderId="0" applyNumberFormat="0" applyBorder="0" applyAlignment="0" applyProtection="0"/>
    <xf numFmtId="172" fontId="31" fillId="63" borderId="0" applyNumberFormat="0" applyBorder="0" applyAlignment="0" applyProtection="0"/>
    <xf numFmtId="173" fontId="31" fillId="63" borderId="0" applyNumberFormat="0" applyBorder="0" applyAlignment="0" applyProtection="0"/>
    <xf numFmtId="172" fontId="31" fillId="63" borderId="0" applyNumberFormat="0" applyBorder="0" applyAlignment="0" applyProtection="0"/>
    <xf numFmtId="172" fontId="31" fillId="63" borderId="0" applyNumberFormat="0" applyBorder="0" applyAlignment="0" applyProtection="0"/>
    <xf numFmtId="173" fontId="31" fillId="63" borderId="0" applyNumberFormat="0" applyBorder="0" applyAlignment="0" applyProtection="0"/>
    <xf numFmtId="172" fontId="31"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172" fontId="34" fillId="39" borderId="0" applyNumberFormat="0" applyBorder="0" applyAlignment="0" applyProtection="0"/>
    <xf numFmtId="172" fontId="34" fillId="39" borderId="0" applyNumberFormat="0" applyBorder="0" applyAlignment="0" applyProtection="0"/>
    <xf numFmtId="173" fontId="34" fillId="39"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172" fontId="34" fillId="39" borderId="0" applyNumberFormat="0" applyBorder="0" applyAlignment="0" applyProtection="0"/>
    <xf numFmtId="173" fontId="34" fillId="39" borderId="0" applyNumberFormat="0" applyBorder="0" applyAlignment="0" applyProtection="0"/>
    <xf numFmtId="172" fontId="34" fillId="39" borderId="0" applyNumberFormat="0" applyBorder="0" applyAlignment="0" applyProtection="0"/>
    <xf numFmtId="172" fontId="34" fillId="39" borderId="0" applyNumberFormat="0" applyBorder="0" applyAlignment="0" applyProtection="0"/>
    <xf numFmtId="173" fontId="34" fillId="39" borderId="0" applyNumberFormat="0" applyBorder="0" applyAlignment="0" applyProtection="0"/>
    <xf numFmtId="172" fontId="34" fillId="39" borderId="0" applyNumberFormat="0" applyBorder="0" applyAlignment="0" applyProtection="0"/>
    <xf numFmtId="172" fontId="34" fillId="39" borderId="0" applyNumberFormat="0" applyBorder="0" applyAlignment="0" applyProtection="0"/>
    <xf numFmtId="173" fontId="34" fillId="39" borderId="0" applyNumberFormat="0" applyBorder="0" applyAlignment="0" applyProtection="0"/>
    <xf numFmtId="172" fontId="34" fillId="39" borderId="0" applyNumberFormat="0" applyBorder="0" applyAlignment="0" applyProtection="0"/>
    <xf numFmtId="172" fontId="34" fillId="39" borderId="0" applyNumberFormat="0" applyBorder="0" applyAlignment="0" applyProtection="0"/>
    <xf numFmtId="173" fontId="34" fillId="39" borderId="0" applyNumberFormat="0" applyBorder="0" applyAlignment="0" applyProtection="0"/>
    <xf numFmtId="172" fontId="34" fillId="39" borderId="0" applyNumberFormat="0" applyBorder="0" applyAlignment="0" applyProtection="0"/>
    <xf numFmtId="0" fontId="32" fillId="39" borderId="0" applyNumberFormat="0" applyBorder="0" applyAlignment="0" applyProtection="0"/>
    <xf numFmtId="174" fontId="35"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5" fontId="37" fillId="0" borderId="0" applyFill="0" applyBorder="0" applyAlignment="0"/>
    <xf numFmtId="175" fontId="37"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6" fontId="37" fillId="0" borderId="0" applyFill="0" applyBorder="0" applyAlignment="0"/>
    <xf numFmtId="177" fontId="37" fillId="0" borderId="0" applyFill="0" applyBorder="0" applyAlignment="0"/>
    <xf numFmtId="178" fontId="37" fillId="0" borderId="0" applyFill="0" applyBorder="0" applyAlignment="0"/>
    <xf numFmtId="179"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0" fontId="38" fillId="64" borderId="36" applyNumberFormat="0" applyAlignment="0" applyProtection="0"/>
    <xf numFmtId="0" fontId="39" fillId="9" borderId="29"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172" fontId="40"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172" fontId="40"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173" fontId="40"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9" fillId="9" borderId="29"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9" fillId="9" borderId="29"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9" fillId="9" borderId="29"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9" fillId="9" borderId="29"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9" fillId="9" borderId="29"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9" fillId="9" borderId="29"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9" fillId="9" borderId="29"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0" fontId="38" fillId="64" borderId="36" applyNumberFormat="0" applyAlignment="0" applyProtection="0"/>
    <xf numFmtId="172" fontId="40" fillId="64" borderId="36" applyNumberFormat="0" applyAlignment="0" applyProtection="0"/>
    <xf numFmtId="173" fontId="40" fillId="64" borderId="36" applyNumberFormat="0" applyAlignment="0" applyProtection="0"/>
    <xf numFmtId="172" fontId="40" fillId="64" borderId="36" applyNumberFormat="0" applyAlignment="0" applyProtection="0"/>
    <xf numFmtId="172" fontId="40" fillId="64" borderId="36" applyNumberFormat="0" applyAlignment="0" applyProtection="0"/>
    <xf numFmtId="173" fontId="40" fillId="64" borderId="36" applyNumberFormat="0" applyAlignment="0" applyProtection="0"/>
    <xf numFmtId="172" fontId="40" fillId="64" borderId="36" applyNumberFormat="0" applyAlignment="0" applyProtection="0"/>
    <xf numFmtId="172" fontId="40" fillId="64" borderId="36" applyNumberFormat="0" applyAlignment="0" applyProtection="0"/>
    <xf numFmtId="173" fontId="40" fillId="64" borderId="36" applyNumberFormat="0" applyAlignment="0" applyProtection="0"/>
    <xf numFmtId="172" fontId="40" fillId="64" borderId="36" applyNumberFormat="0" applyAlignment="0" applyProtection="0"/>
    <xf numFmtId="172" fontId="40" fillId="64" borderId="36" applyNumberFormat="0" applyAlignment="0" applyProtection="0"/>
    <xf numFmtId="173" fontId="40" fillId="64" borderId="36" applyNumberFormat="0" applyAlignment="0" applyProtection="0"/>
    <xf numFmtId="172" fontId="40" fillId="64" borderId="36" applyNumberFormat="0" applyAlignment="0" applyProtection="0"/>
    <xf numFmtId="0" fontId="38" fillId="64" borderId="36" applyNumberFormat="0" applyAlignment="0" applyProtection="0"/>
    <xf numFmtId="0" fontId="41" fillId="65" borderId="37" applyNumberFormat="0" applyAlignment="0" applyProtection="0"/>
    <xf numFmtId="0" fontId="42" fillId="10" borderId="32" applyNumberFormat="0" applyAlignment="0" applyProtection="0"/>
    <xf numFmtId="172"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0" fontId="41"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0" fontId="42" fillId="10" borderId="32"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173" fontId="43" fillId="65" borderId="37" applyNumberFormat="0" applyAlignment="0" applyProtection="0"/>
    <xf numFmtId="172" fontId="43" fillId="65" borderId="37" applyNumberFormat="0" applyAlignment="0" applyProtection="0"/>
    <xf numFmtId="0" fontId="41" fillId="65" borderId="37"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3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quotePrefix="1">
      <protection locked="0"/>
    </xf>
    <xf numFmtId="168" fontId="27" fillId="0" borderId="0" applyFont="0" applyFill="0" applyBorder="0" applyAlignment="0" applyProtection="0"/>
    <xf numFmtId="168" fontId="2" fillId="0" borderId="0" quotePrefix="1">
      <protection locked="0"/>
    </xf>
    <xf numFmtId="168" fontId="27"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5" fillId="0" borderId="0"/>
    <xf numFmtId="176" fontId="37" fillId="0" borderId="0" applyFont="0" applyFill="0" applyBorder="0" applyAlignment="0" applyProtection="0"/>
    <xf numFmtId="167" fontId="2" fillId="0" borderId="0" applyFont="0" applyFill="0" applyBorder="0" applyAlignment="0" applyProtection="0"/>
    <xf numFmtId="167" fontId="8" fillId="0" borderId="0" applyFont="0" applyFill="0" applyBorder="0" applyAlignment="0" applyProtection="0"/>
    <xf numFmtId="167"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45" fillId="0" borderId="0"/>
    <xf numFmtId="14" fontId="46" fillId="0" borderId="0" applyFill="0" applyBorder="0" applyAlignment="0"/>
    <xf numFmtId="38" fontId="26" fillId="0" borderId="38">
      <alignment vertical="center"/>
    </xf>
    <xf numFmtId="38" fontId="26" fillId="0" borderId="38">
      <alignment vertical="center"/>
    </xf>
    <xf numFmtId="38" fontId="26" fillId="0" borderId="38">
      <alignment vertical="center"/>
    </xf>
    <xf numFmtId="38" fontId="26" fillId="0" borderId="38">
      <alignment vertical="center"/>
    </xf>
    <xf numFmtId="38" fontId="26" fillId="0" borderId="38">
      <alignment vertical="center"/>
    </xf>
    <xf numFmtId="38" fontId="26" fillId="0" borderId="38">
      <alignment vertical="center"/>
    </xf>
    <xf numFmtId="38" fontId="26" fillId="0" borderId="38">
      <alignment vertical="center"/>
    </xf>
    <xf numFmtId="38" fontId="26" fillId="0" borderId="0" applyFont="0" applyFill="0" applyBorder="0" applyAlignment="0" applyProtection="0"/>
    <xf numFmtId="184" fontId="2" fillId="0" borderId="0" applyFont="0" applyFill="0" applyBorder="0" applyAlignment="0" applyProtection="0"/>
    <xf numFmtId="0" fontId="47" fillId="66" borderId="0" applyNumberFormat="0" applyBorder="0" applyAlignment="0" applyProtection="0"/>
    <xf numFmtId="0" fontId="47" fillId="67" borderId="0" applyNumberFormat="0" applyBorder="0" applyAlignment="0" applyProtection="0"/>
    <xf numFmtId="0" fontId="47" fillId="68" borderId="0" applyNumberFormat="0" applyBorder="0" applyAlignment="0" applyProtection="0"/>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0" fontId="48" fillId="0" borderId="0" applyNumberFormat="0" applyFill="0" applyBorder="0" applyAlignment="0" applyProtection="0"/>
    <xf numFmtId="172" fontId="2" fillId="0" borderId="0"/>
    <xf numFmtId="0" fontId="2" fillId="0" borderId="0"/>
    <xf numFmtId="172"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40" borderId="0" applyNumberFormat="0" applyBorder="0" applyAlignment="0" applyProtection="0"/>
    <xf numFmtId="0" fontId="52" fillId="5" borderId="0" applyNumberFormat="0" applyBorder="0" applyAlignment="0" applyProtection="0"/>
    <xf numFmtId="172" fontId="53" fillId="40" borderId="0" applyNumberFormat="0" applyBorder="0" applyAlignment="0" applyProtection="0"/>
    <xf numFmtId="172" fontId="53" fillId="40" borderId="0" applyNumberFormat="0" applyBorder="0" applyAlignment="0" applyProtection="0"/>
    <xf numFmtId="173" fontId="53" fillId="40" borderId="0" applyNumberFormat="0" applyBorder="0" applyAlignment="0" applyProtection="0"/>
    <xf numFmtId="0" fontId="51" fillId="40"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172" fontId="53" fillId="40" borderId="0" applyNumberFormat="0" applyBorder="0" applyAlignment="0" applyProtection="0"/>
    <xf numFmtId="173" fontId="53" fillId="40" borderId="0" applyNumberFormat="0" applyBorder="0" applyAlignment="0" applyProtection="0"/>
    <xf numFmtId="172" fontId="53" fillId="40" borderId="0" applyNumberFormat="0" applyBorder="0" applyAlignment="0" applyProtection="0"/>
    <xf numFmtId="172" fontId="53" fillId="40" borderId="0" applyNumberFormat="0" applyBorder="0" applyAlignment="0" applyProtection="0"/>
    <xf numFmtId="173" fontId="53" fillId="40" borderId="0" applyNumberFormat="0" applyBorder="0" applyAlignment="0" applyProtection="0"/>
    <xf numFmtId="172" fontId="53" fillId="40" borderId="0" applyNumberFormat="0" applyBorder="0" applyAlignment="0" applyProtection="0"/>
    <xf numFmtId="172" fontId="53" fillId="40" borderId="0" applyNumberFormat="0" applyBorder="0" applyAlignment="0" applyProtection="0"/>
    <xf numFmtId="173" fontId="53" fillId="40" borderId="0" applyNumberFormat="0" applyBorder="0" applyAlignment="0" applyProtection="0"/>
    <xf numFmtId="172" fontId="53" fillId="40" borderId="0" applyNumberFormat="0" applyBorder="0" applyAlignment="0" applyProtection="0"/>
    <xf numFmtId="172" fontId="53" fillId="40" borderId="0" applyNumberFormat="0" applyBorder="0" applyAlignment="0" applyProtection="0"/>
    <xf numFmtId="173" fontId="53" fillId="40" borderId="0" applyNumberFormat="0" applyBorder="0" applyAlignment="0" applyProtection="0"/>
    <xf numFmtId="172" fontId="53" fillId="40" borderId="0" applyNumberFormat="0" applyBorder="0" applyAlignment="0" applyProtection="0"/>
    <xf numFmtId="0" fontId="51" fillId="40" borderId="0" applyNumberFormat="0" applyBorder="0" applyAlignment="0" applyProtection="0"/>
    <xf numFmtId="0" fontId="2" fillId="69" borderId="3" applyNumberFormat="0" applyFont="0" applyBorder="0" applyProtection="0">
      <alignment horizontal="center" vertical="center"/>
    </xf>
    <xf numFmtId="0" fontId="54" fillId="0" borderId="28" applyNumberFormat="0" applyAlignment="0" applyProtection="0">
      <alignment horizontal="left" vertical="center"/>
    </xf>
    <xf numFmtId="0" fontId="54" fillId="0" borderId="28" applyNumberFormat="0" applyAlignment="0" applyProtection="0">
      <alignment horizontal="left" vertical="center"/>
    </xf>
    <xf numFmtId="172" fontId="54" fillId="0" borderId="28" applyNumberFormat="0" applyAlignment="0" applyProtection="0">
      <alignment horizontal="left" vertical="center"/>
    </xf>
    <xf numFmtId="0" fontId="54" fillId="0" borderId="9">
      <alignment horizontal="left" vertical="center"/>
    </xf>
    <xf numFmtId="0" fontId="54" fillId="0" borderId="9">
      <alignment horizontal="left" vertical="center"/>
    </xf>
    <xf numFmtId="172" fontId="54" fillId="0" borderId="9">
      <alignment horizontal="left" vertical="center"/>
    </xf>
    <xf numFmtId="0" fontId="55" fillId="0" borderId="39" applyNumberFormat="0" applyFill="0" applyAlignment="0" applyProtection="0"/>
    <xf numFmtId="173" fontId="55" fillId="0" borderId="39" applyNumberFormat="0" applyFill="0" applyAlignment="0" applyProtection="0"/>
    <xf numFmtId="0" fontId="55" fillId="0" borderId="39" applyNumberFormat="0" applyFill="0" applyAlignment="0" applyProtection="0"/>
    <xf numFmtId="172" fontId="55" fillId="0" borderId="39" applyNumberFormat="0" applyFill="0" applyAlignment="0" applyProtection="0"/>
    <xf numFmtId="172" fontId="55" fillId="0" borderId="39" applyNumberFormat="0" applyFill="0" applyAlignment="0" applyProtection="0"/>
    <xf numFmtId="172" fontId="55" fillId="0" borderId="39" applyNumberFormat="0" applyFill="0" applyAlignment="0" applyProtection="0"/>
    <xf numFmtId="173" fontId="55" fillId="0" borderId="39" applyNumberFormat="0" applyFill="0" applyAlignment="0" applyProtection="0"/>
    <xf numFmtId="172" fontId="55" fillId="0" borderId="39" applyNumberFormat="0" applyFill="0" applyAlignment="0" applyProtection="0"/>
    <xf numFmtId="172" fontId="55" fillId="0" borderId="39" applyNumberFormat="0" applyFill="0" applyAlignment="0" applyProtection="0"/>
    <xf numFmtId="173" fontId="55" fillId="0" borderId="39" applyNumberFormat="0" applyFill="0" applyAlignment="0" applyProtection="0"/>
    <xf numFmtId="172" fontId="55" fillId="0" borderId="39" applyNumberFormat="0" applyFill="0" applyAlignment="0" applyProtection="0"/>
    <xf numFmtId="172" fontId="55" fillId="0" borderId="39" applyNumberFormat="0" applyFill="0" applyAlignment="0" applyProtection="0"/>
    <xf numFmtId="173" fontId="55" fillId="0" borderId="39" applyNumberFormat="0" applyFill="0" applyAlignment="0" applyProtection="0"/>
    <xf numFmtId="172" fontId="55" fillId="0" borderId="39" applyNumberFormat="0" applyFill="0" applyAlignment="0" applyProtection="0"/>
    <xf numFmtId="172" fontId="55" fillId="0" borderId="39" applyNumberFormat="0" applyFill="0" applyAlignment="0" applyProtection="0"/>
    <xf numFmtId="173" fontId="55" fillId="0" borderId="39" applyNumberFormat="0" applyFill="0" applyAlignment="0" applyProtection="0"/>
    <xf numFmtId="172" fontId="55" fillId="0" borderId="39" applyNumberFormat="0" applyFill="0" applyAlignment="0" applyProtection="0"/>
    <xf numFmtId="0" fontId="55" fillId="0" borderId="39" applyNumberFormat="0" applyFill="0" applyAlignment="0" applyProtection="0"/>
    <xf numFmtId="0" fontId="56" fillId="0" borderId="40" applyNumberFormat="0" applyFill="0" applyAlignment="0" applyProtection="0"/>
    <xf numFmtId="173" fontId="56" fillId="0" borderId="40" applyNumberFormat="0" applyFill="0" applyAlignment="0" applyProtection="0"/>
    <xf numFmtId="0" fontId="56" fillId="0" borderId="40" applyNumberFormat="0" applyFill="0" applyAlignment="0" applyProtection="0"/>
    <xf numFmtId="172" fontId="56" fillId="0" borderId="40" applyNumberFormat="0" applyFill="0" applyAlignment="0" applyProtection="0"/>
    <xf numFmtId="172" fontId="56" fillId="0" borderId="40" applyNumberFormat="0" applyFill="0" applyAlignment="0" applyProtection="0"/>
    <xf numFmtId="172" fontId="56" fillId="0" borderId="40" applyNumberFormat="0" applyFill="0" applyAlignment="0" applyProtection="0"/>
    <xf numFmtId="173" fontId="56" fillId="0" borderId="40" applyNumberFormat="0" applyFill="0" applyAlignment="0" applyProtection="0"/>
    <xf numFmtId="172" fontId="56" fillId="0" borderId="40" applyNumberFormat="0" applyFill="0" applyAlignment="0" applyProtection="0"/>
    <xf numFmtId="172" fontId="56" fillId="0" borderId="40" applyNumberFormat="0" applyFill="0" applyAlignment="0" applyProtection="0"/>
    <xf numFmtId="173" fontId="56" fillId="0" borderId="40" applyNumberFormat="0" applyFill="0" applyAlignment="0" applyProtection="0"/>
    <xf numFmtId="172" fontId="56" fillId="0" borderId="40" applyNumberFormat="0" applyFill="0" applyAlignment="0" applyProtection="0"/>
    <xf numFmtId="172" fontId="56" fillId="0" borderId="40" applyNumberFormat="0" applyFill="0" applyAlignment="0" applyProtection="0"/>
    <xf numFmtId="173" fontId="56" fillId="0" borderId="40" applyNumberFormat="0" applyFill="0" applyAlignment="0" applyProtection="0"/>
    <xf numFmtId="172" fontId="56" fillId="0" borderId="40" applyNumberFormat="0" applyFill="0" applyAlignment="0" applyProtection="0"/>
    <xf numFmtId="172" fontId="56" fillId="0" borderId="40" applyNumberFormat="0" applyFill="0" applyAlignment="0" applyProtection="0"/>
    <xf numFmtId="173" fontId="56" fillId="0" borderId="40" applyNumberFormat="0" applyFill="0" applyAlignment="0" applyProtection="0"/>
    <xf numFmtId="172" fontId="56" fillId="0" borderId="40" applyNumberFormat="0" applyFill="0" applyAlignment="0" applyProtection="0"/>
    <xf numFmtId="0" fontId="56" fillId="0" borderId="40" applyNumberFormat="0" applyFill="0" applyAlignment="0" applyProtection="0"/>
    <xf numFmtId="0" fontId="57" fillId="0" borderId="41" applyNumberFormat="0" applyFill="0" applyAlignment="0" applyProtection="0"/>
    <xf numFmtId="173" fontId="57" fillId="0" borderId="41" applyNumberFormat="0" applyFill="0" applyAlignment="0" applyProtection="0"/>
    <xf numFmtId="0" fontId="57" fillId="0" borderId="41" applyNumberFormat="0" applyFill="0" applyAlignment="0" applyProtection="0"/>
    <xf numFmtId="172" fontId="57" fillId="0" borderId="41" applyNumberFormat="0" applyFill="0" applyAlignment="0" applyProtection="0"/>
    <xf numFmtId="0" fontId="57" fillId="0" borderId="41" applyNumberFormat="0" applyFill="0" applyAlignment="0" applyProtection="0"/>
    <xf numFmtId="172"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172" fontId="57" fillId="0" borderId="41" applyNumberFormat="0" applyFill="0" applyAlignment="0" applyProtection="0"/>
    <xf numFmtId="173" fontId="57" fillId="0" borderId="41" applyNumberFormat="0" applyFill="0" applyAlignment="0" applyProtection="0"/>
    <xf numFmtId="172" fontId="57" fillId="0" borderId="41" applyNumberFormat="0" applyFill="0" applyAlignment="0" applyProtection="0"/>
    <xf numFmtId="172" fontId="57" fillId="0" borderId="41" applyNumberFormat="0" applyFill="0" applyAlignment="0" applyProtection="0"/>
    <xf numFmtId="173" fontId="57" fillId="0" borderId="41" applyNumberFormat="0" applyFill="0" applyAlignment="0" applyProtection="0"/>
    <xf numFmtId="172" fontId="57" fillId="0" borderId="41" applyNumberFormat="0" applyFill="0" applyAlignment="0" applyProtection="0"/>
    <xf numFmtId="172" fontId="57" fillId="0" borderId="41" applyNumberFormat="0" applyFill="0" applyAlignment="0" applyProtection="0"/>
    <xf numFmtId="173" fontId="57" fillId="0" borderId="41" applyNumberFormat="0" applyFill="0" applyAlignment="0" applyProtection="0"/>
    <xf numFmtId="172" fontId="57" fillId="0" borderId="41" applyNumberFormat="0" applyFill="0" applyAlignment="0" applyProtection="0"/>
    <xf numFmtId="172" fontId="57" fillId="0" borderId="41" applyNumberFormat="0" applyFill="0" applyAlignment="0" applyProtection="0"/>
    <xf numFmtId="173" fontId="57" fillId="0" borderId="41" applyNumberFormat="0" applyFill="0" applyAlignment="0" applyProtection="0"/>
    <xf numFmtId="172" fontId="57" fillId="0" borderId="41" applyNumberFormat="0" applyFill="0" applyAlignment="0" applyProtection="0"/>
    <xf numFmtId="0" fontId="57" fillId="0" borderId="41" applyNumberFormat="0" applyFill="0" applyAlignment="0" applyProtection="0"/>
    <xf numFmtId="0" fontId="57" fillId="0" borderId="0" applyNumberFormat="0" applyFill="0" applyBorder="0" applyAlignment="0" applyProtection="0"/>
    <xf numFmtId="173" fontId="57" fillId="0" borderId="0" applyNumberFormat="0" applyFill="0" applyBorder="0" applyAlignment="0" applyProtection="0"/>
    <xf numFmtId="0"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0" fontId="57" fillId="0" borderId="0" applyNumberFormat="0" applyFill="0" applyBorder="0" applyAlignment="0" applyProtection="0"/>
    <xf numFmtId="37" fontId="58" fillId="0" borderId="0"/>
    <xf numFmtId="172" fontId="59" fillId="0" borderId="0"/>
    <xf numFmtId="0" fontId="59" fillId="0" borderId="0"/>
    <xf numFmtId="172" fontId="59" fillId="0" borderId="0"/>
    <xf numFmtId="172" fontId="54" fillId="0" borderId="0"/>
    <xf numFmtId="0" fontId="54" fillId="0" borderId="0"/>
    <xf numFmtId="172" fontId="54" fillId="0" borderId="0"/>
    <xf numFmtId="172" fontId="60" fillId="0" borderId="0"/>
    <xf numFmtId="0" fontId="60" fillId="0" borderId="0"/>
    <xf numFmtId="172" fontId="60" fillId="0" borderId="0"/>
    <xf numFmtId="172" fontId="61" fillId="0" borderId="0"/>
    <xf numFmtId="0" fontId="61" fillId="0" borderId="0"/>
    <xf numFmtId="172" fontId="61" fillId="0" borderId="0"/>
    <xf numFmtId="172" fontId="62" fillId="0" borderId="0"/>
    <xf numFmtId="0" fontId="62" fillId="0" borderId="0"/>
    <xf numFmtId="172" fontId="62" fillId="0" borderId="0"/>
    <xf numFmtId="172" fontId="63" fillId="0" borderId="0"/>
    <xf numFmtId="0" fontId="63" fillId="0" borderId="0"/>
    <xf numFmtId="172" fontId="63" fillId="0" borderId="0"/>
    <xf numFmtId="0" fontId="62"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64" fillId="0" borderId="0" applyNumberFormat="0" applyFill="0" applyBorder="0" applyAlignment="0" applyProtection="0">
      <alignment vertical="top"/>
      <protection locked="0"/>
    </xf>
    <xf numFmtId="173" fontId="64" fillId="0" borderId="0" applyNumberFormat="0" applyFill="0" applyBorder="0" applyAlignment="0" applyProtection="0">
      <alignment vertical="top"/>
      <protection locked="0"/>
    </xf>
    <xf numFmtId="172" fontId="64" fillId="0" borderId="0" applyNumberFormat="0" applyFill="0" applyBorder="0" applyAlignment="0" applyProtection="0">
      <alignment vertical="top"/>
      <protection locked="0"/>
    </xf>
    <xf numFmtId="172" fontId="65" fillId="0" borderId="0"/>
    <xf numFmtId="0" fontId="66" fillId="43" borderId="36" applyNumberFormat="0" applyAlignment="0" applyProtection="0"/>
    <xf numFmtId="0" fontId="67" fillId="8" borderId="29"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172" fontId="68"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172" fontId="68"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173" fontId="68"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7" fillId="8" borderId="29"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7" fillId="8" borderId="29"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7" fillId="8" borderId="29"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7" fillId="8" borderId="29"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7" fillId="8" borderId="29"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7" fillId="8" borderId="29"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7" fillId="8" borderId="29"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0" fontId="66" fillId="43" borderId="36" applyNumberFormat="0" applyAlignment="0" applyProtection="0"/>
    <xf numFmtId="172" fontId="68" fillId="43" borderId="36" applyNumberFormat="0" applyAlignment="0" applyProtection="0"/>
    <xf numFmtId="173" fontId="68" fillId="43" borderId="36" applyNumberFormat="0" applyAlignment="0" applyProtection="0"/>
    <xf numFmtId="172" fontId="68" fillId="43" borderId="36" applyNumberFormat="0" applyAlignment="0" applyProtection="0"/>
    <xf numFmtId="172" fontId="68" fillId="43" borderId="36" applyNumberFormat="0" applyAlignment="0" applyProtection="0"/>
    <xf numFmtId="173" fontId="68" fillId="43" borderId="36" applyNumberFormat="0" applyAlignment="0" applyProtection="0"/>
    <xf numFmtId="172" fontId="68" fillId="43" borderId="36" applyNumberFormat="0" applyAlignment="0" applyProtection="0"/>
    <xf numFmtId="172" fontId="68" fillId="43" borderId="36" applyNumberFormat="0" applyAlignment="0" applyProtection="0"/>
    <xf numFmtId="173" fontId="68" fillId="43" borderId="36" applyNumberFormat="0" applyAlignment="0" applyProtection="0"/>
    <xf numFmtId="172" fontId="68" fillId="43" borderId="36" applyNumberFormat="0" applyAlignment="0" applyProtection="0"/>
    <xf numFmtId="172" fontId="68" fillId="43" borderId="36" applyNumberFormat="0" applyAlignment="0" applyProtection="0"/>
    <xf numFmtId="173" fontId="68" fillId="43" borderId="36" applyNumberFormat="0" applyAlignment="0" applyProtection="0"/>
    <xf numFmtId="172" fontId="68" fillId="43" borderId="36" applyNumberFormat="0" applyAlignment="0" applyProtection="0"/>
    <xf numFmtId="0" fontId="66" fillId="43" borderId="36" applyNumberFormat="0" applyAlignment="0" applyProtection="0"/>
    <xf numFmtId="3" fontId="2" fillId="72" borderId="3" applyFont="0">
      <alignment horizontal="right" vertical="center"/>
      <protection locked="0"/>
    </xf>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0" fontId="69" fillId="0" borderId="42" applyNumberFormat="0" applyFill="0" applyAlignment="0" applyProtection="0"/>
    <xf numFmtId="0" fontId="70" fillId="0" borderId="31" applyNumberFormat="0" applyFill="0" applyAlignment="0" applyProtection="0"/>
    <xf numFmtId="172" fontId="71" fillId="0" borderId="42" applyNumberFormat="0" applyFill="0" applyAlignment="0" applyProtection="0"/>
    <xf numFmtId="172" fontId="71" fillId="0" borderId="42" applyNumberFormat="0" applyFill="0" applyAlignment="0" applyProtection="0"/>
    <xf numFmtId="173" fontId="71" fillId="0" borderId="42" applyNumberFormat="0" applyFill="0" applyAlignment="0" applyProtection="0"/>
    <xf numFmtId="0" fontId="69" fillId="0" borderId="42"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172" fontId="71" fillId="0" borderId="42" applyNumberFormat="0" applyFill="0" applyAlignment="0" applyProtection="0"/>
    <xf numFmtId="173" fontId="71" fillId="0" borderId="42" applyNumberFormat="0" applyFill="0" applyAlignment="0" applyProtection="0"/>
    <xf numFmtId="172" fontId="71" fillId="0" borderId="42" applyNumberFormat="0" applyFill="0" applyAlignment="0" applyProtection="0"/>
    <xf numFmtId="172" fontId="71" fillId="0" borderId="42" applyNumberFormat="0" applyFill="0" applyAlignment="0" applyProtection="0"/>
    <xf numFmtId="173" fontId="71" fillId="0" borderId="42" applyNumberFormat="0" applyFill="0" applyAlignment="0" applyProtection="0"/>
    <xf numFmtId="172" fontId="71" fillId="0" borderId="42" applyNumberFormat="0" applyFill="0" applyAlignment="0" applyProtection="0"/>
    <xf numFmtId="172" fontId="71" fillId="0" borderId="42" applyNumberFormat="0" applyFill="0" applyAlignment="0" applyProtection="0"/>
    <xf numFmtId="173" fontId="71" fillId="0" borderId="42" applyNumberFormat="0" applyFill="0" applyAlignment="0" applyProtection="0"/>
    <xf numFmtId="172" fontId="71" fillId="0" borderId="42" applyNumberFormat="0" applyFill="0" applyAlignment="0" applyProtection="0"/>
    <xf numFmtId="172" fontId="71" fillId="0" borderId="42" applyNumberFormat="0" applyFill="0" applyAlignment="0" applyProtection="0"/>
    <xf numFmtId="173" fontId="71" fillId="0" borderId="42" applyNumberFormat="0" applyFill="0" applyAlignment="0" applyProtection="0"/>
    <xf numFmtId="172" fontId="71" fillId="0" borderId="42" applyNumberFormat="0" applyFill="0" applyAlignment="0" applyProtection="0"/>
    <xf numFmtId="0" fontId="69" fillId="0" borderId="42"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72" fillId="73" borderId="0" applyNumberFormat="0" applyBorder="0" applyAlignment="0" applyProtection="0"/>
    <xf numFmtId="0" fontId="73" fillId="7" borderId="0" applyNumberFormat="0" applyBorder="0" applyAlignment="0" applyProtection="0"/>
    <xf numFmtId="172" fontId="74" fillId="73" borderId="0" applyNumberFormat="0" applyBorder="0" applyAlignment="0" applyProtection="0"/>
    <xf numFmtId="172" fontId="74" fillId="73" borderId="0" applyNumberFormat="0" applyBorder="0" applyAlignment="0" applyProtection="0"/>
    <xf numFmtId="173" fontId="74" fillId="73" borderId="0" applyNumberFormat="0" applyBorder="0" applyAlignment="0" applyProtection="0"/>
    <xf numFmtId="0" fontId="72" fillId="73"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172" fontId="74" fillId="73" borderId="0" applyNumberFormat="0" applyBorder="0" applyAlignment="0" applyProtection="0"/>
    <xf numFmtId="173" fontId="74" fillId="73" borderId="0" applyNumberFormat="0" applyBorder="0" applyAlignment="0" applyProtection="0"/>
    <xf numFmtId="172" fontId="74" fillId="73" borderId="0" applyNumberFormat="0" applyBorder="0" applyAlignment="0" applyProtection="0"/>
    <xf numFmtId="172" fontId="74" fillId="73" borderId="0" applyNumberFormat="0" applyBorder="0" applyAlignment="0" applyProtection="0"/>
    <xf numFmtId="173" fontId="74" fillId="73" borderId="0" applyNumberFormat="0" applyBorder="0" applyAlignment="0" applyProtection="0"/>
    <xf numFmtId="172" fontId="74" fillId="73" borderId="0" applyNumberFormat="0" applyBorder="0" applyAlignment="0" applyProtection="0"/>
    <xf numFmtId="172" fontId="74" fillId="73" borderId="0" applyNumberFormat="0" applyBorder="0" applyAlignment="0" applyProtection="0"/>
    <xf numFmtId="173" fontId="74" fillId="73" borderId="0" applyNumberFormat="0" applyBorder="0" applyAlignment="0" applyProtection="0"/>
    <xf numFmtId="172" fontId="74" fillId="73" borderId="0" applyNumberFormat="0" applyBorder="0" applyAlignment="0" applyProtection="0"/>
    <xf numFmtId="172" fontId="74" fillId="73" borderId="0" applyNumberFormat="0" applyBorder="0" applyAlignment="0" applyProtection="0"/>
    <xf numFmtId="173" fontId="74" fillId="73" borderId="0" applyNumberFormat="0" applyBorder="0" applyAlignment="0" applyProtection="0"/>
    <xf numFmtId="172" fontId="74" fillId="73" borderId="0" applyNumberFormat="0" applyBorder="0" applyAlignment="0" applyProtection="0"/>
    <xf numFmtId="0" fontId="72" fillId="73" borderId="0" applyNumberFormat="0" applyBorder="0" applyAlignment="0" applyProtection="0"/>
    <xf numFmtId="1" fontId="75" fillId="0" borderId="0" applyProtection="0"/>
    <xf numFmtId="172" fontId="26" fillId="0" borderId="43"/>
    <xf numFmtId="173" fontId="26" fillId="0" borderId="43"/>
    <xf numFmtId="172" fontId="26" fillId="0" borderId="43"/>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76" fillId="0" borderId="0"/>
    <xf numFmtId="185" fontId="2" fillId="0" borderId="0"/>
    <xf numFmtId="183" fontId="28"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7" fillId="0" borderId="0"/>
    <xf numFmtId="0" fontId="77" fillId="0" borderId="0"/>
    <xf numFmtId="0" fontId="76" fillId="0" borderId="0"/>
    <xf numFmtId="183" fontId="28" fillId="0" borderId="0"/>
    <xf numFmtId="183" fontId="2" fillId="0" borderId="0"/>
    <xf numFmtId="183" fontId="2" fillId="0" borderId="0"/>
    <xf numFmtId="0" fontId="2" fillId="0" borderId="0"/>
    <xf numFmtId="0" fontId="2"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28"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8" fillId="0" borderId="0"/>
    <xf numFmtId="0" fontId="28" fillId="0" borderId="0"/>
    <xf numFmtId="172"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8" fillId="0" borderId="0"/>
    <xf numFmtId="172" fontId="28" fillId="0" borderId="0"/>
    <xf numFmtId="0" fontId="28" fillId="0" borderId="0"/>
    <xf numFmtId="0" fontId="28" fillId="0" borderId="0"/>
    <xf numFmtId="0" fontId="2"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7" fillId="0" borderId="0"/>
    <xf numFmtId="183" fontId="28" fillId="0" borderId="0"/>
    <xf numFmtId="183" fontId="28"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28" fillId="0" borderId="0"/>
    <xf numFmtId="183" fontId="28" fillId="0" borderId="0"/>
    <xf numFmtId="183" fontId="28" fillId="0" borderId="0"/>
    <xf numFmtId="183"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8" fillId="0" borderId="0"/>
    <xf numFmtId="183"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8"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28" fillId="0" borderId="0"/>
    <xf numFmtId="0" fontId="2" fillId="0" borderId="0"/>
    <xf numFmtId="0" fontId="27" fillId="0" borderId="0"/>
    <xf numFmtId="172" fontId="25" fillId="0" borderId="0"/>
    <xf numFmtId="0" fontId="2" fillId="0" borderId="0"/>
    <xf numFmtId="0" fontId="1" fillId="0" borderId="0"/>
    <xf numFmtId="0" fontId="1"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83" fontId="2" fillId="0" borderId="0"/>
    <xf numFmtId="0" fontId="28" fillId="0" borderId="0"/>
    <xf numFmtId="0" fontId="28" fillId="0" borderId="0"/>
    <xf numFmtId="172" fontId="25" fillId="0" borderId="0"/>
    <xf numFmtId="0" fontId="65" fillId="0" borderId="0"/>
    <xf numFmtId="0" fontId="2" fillId="0" borderId="0"/>
    <xf numFmtId="172" fontId="25" fillId="0" borderId="0"/>
    <xf numFmtId="0" fontId="1"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72" fontId="25" fillId="0" borderId="0"/>
    <xf numFmtId="172" fontId="25" fillId="0" borderId="0"/>
    <xf numFmtId="0" fontId="1" fillId="0" borderId="0"/>
    <xf numFmtId="183" fontId="28" fillId="0" borderId="0"/>
    <xf numFmtId="183" fontId="28" fillId="0" borderId="0"/>
    <xf numFmtId="183" fontId="2" fillId="0" borderId="0"/>
    <xf numFmtId="0" fontId="2" fillId="0" borderId="0"/>
    <xf numFmtId="183" fontId="2" fillId="0" borderId="0"/>
    <xf numFmtId="0" fontId="2" fillId="0" borderId="0"/>
    <xf numFmtId="183"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72" fontId="25" fillId="0" borderId="0"/>
    <xf numFmtId="172" fontId="25" fillId="0" borderId="0"/>
    <xf numFmtId="0" fontId="1" fillId="0" borderId="0"/>
    <xf numFmtId="183" fontId="28" fillId="0" borderId="0"/>
    <xf numFmtId="183"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183"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83" fontId="28"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83" fontId="2"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83" fontId="26" fillId="0" borderId="0"/>
    <xf numFmtId="0" fontId="8"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83" fontId="8" fillId="0" borderId="0"/>
    <xf numFmtId="0" fontId="26" fillId="0" borderId="0"/>
    <xf numFmtId="183"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6" fillId="0" borderId="0"/>
    <xf numFmtId="183" fontId="8"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8" fillId="0" borderId="0"/>
    <xf numFmtId="183" fontId="8" fillId="0" borderId="0"/>
    <xf numFmtId="183" fontId="8" fillId="0" borderId="0"/>
    <xf numFmtId="183" fontId="8" fillId="0" borderId="0"/>
    <xf numFmtId="183" fontId="8" fillId="0" borderId="0"/>
    <xf numFmtId="183" fontId="8"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72" fontId="26" fillId="0" borderId="0"/>
    <xf numFmtId="0" fontId="76"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72" fontId="8" fillId="0" borderId="0"/>
    <xf numFmtId="0" fontId="76" fillId="0" borderId="0"/>
    <xf numFmtId="172"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83"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83"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183" fontId="8" fillId="0" borderId="0"/>
    <xf numFmtId="183" fontId="8" fillId="0" borderId="0"/>
    <xf numFmtId="183" fontId="8" fillId="0" borderId="0"/>
    <xf numFmtId="183" fontId="8" fillId="0" borderId="0"/>
    <xf numFmtId="183" fontId="8" fillId="0" borderId="0"/>
    <xf numFmtId="0" fontId="1" fillId="0" borderId="0"/>
    <xf numFmtId="183" fontId="26"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183" fontId="26" fillId="0" borderId="0"/>
    <xf numFmtId="183" fontId="26"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44" fillId="0" borderId="0"/>
    <xf numFmtId="0" fontId="2" fillId="0" borderId="0"/>
    <xf numFmtId="0" fontId="76" fillId="0" borderId="0"/>
    <xf numFmtId="172" fontId="44"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0" fontId="2"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83"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3"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2"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72"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2"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0" fillId="0" borderId="0"/>
    <xf numFmtId="0" fontId="27" fillId="74" borderId="44" applyNumberFormat="0" applyFont="0" applyAlignment="0" applyProtection="0"/>
    <xf numFmtId="0" fontId="28" fillId="11" borderId="33"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8" fillId="11" borderId="33"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8" fillId="11" borderId="33"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172" fontId="2" fillId="0" borderId="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 fillId="74" borderId="44" applyNumberFormat="0" applyFont="0" applyAlignment="0" applyProtection="0"/>
    <xf numFmtId="0" fontId="27" fillId="74" borderId="44" applyNumberFormat="0" applyFont="0" applyAlignment="0" applyProtection="0"/>
    <xf numFmtId="172" fontId="2" fillId="0" borderId="0"/>
    <xf numFmtId="0" fontId="27" fillId="74" borderId="44" applyNumberFormat="0" applyFont="0" applyAlignment="0" applyProtection="0"/>
    <xf numFmtId="0" fontId="27" fillId="74" borderId="44" applyNumberFormat="0" applyFont="0" applyAlignment="0" applyProtection="0"/>
    <xf numFmtId="0" fontId="2" fillId="74" borderId="44" applyNumberFormat="0" applyFont="0" applyAlignment="0" applyProtection="0"/>
    <xf numFmtId="0" fontId="2" fillId="74" borderId="44" applyNumberFormat="0" applyFont="0" applyAlignment="0" applyProtection="0"/>
    <xf numFmtId="0" fontId="27" fillId="74" borderId="44" applyNumberFormat="0" applyFont="0" applyAlignment="0" applyProtection="0"/>
    <xf numFmtId="0" fontId="2"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173" fontId="2" fillId="0" borderId="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 fillId="74" borderId="44" applyNumberFormat="0" applyFont="0" applyAlignment="0" applyProtection="0"/>
    <xf numFmtId="0" fontId="2" fillId="0" borderId="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8" fillId="11" borderId="33" applyNumberFormat="0" applyFont="0" applyAlignment="0" applyProtection="0"/>
    <xf numFmtId="0" fontId="28" fillId="11" borderId="33" applyNumberFormat="0" applyFont="0" applyAlignment="0" applyProtection="0"/>
    <xf numFmtId="0" fontId="27" fillId="74" borderId="44" applyNumberFormat="0" applyFont="0" applyAlignment="0" applyProtection="0"/>
    <xf numFmtId="0" fontId="28" fillId="11" borderId="33" applyNumberFormat="0" applyFont="0" applyAlignment="0" applyProtection="0"/>
    <xf numFmtId="0" fontId="27" fillId="74" borderId="44" applyNumberFormat="0" applyFont="0" applyAlignment="0" applyProtection="0"/>
    <xf numFmtId="0" fontId="28" fillId="11" borderId="33" applyNumberFormat="0" applyFont="0" applyAlignment="0" applyProtection="0"/>
    <xf numFmtId="0" fontId="27" fillId="74" borderId="44" applyNumberFormat="0" applyFont="0" applyAlignment="0" applyProtection="0"/>
    <xf numFmtId="0" fontId="28" fillId="11" borderId="33" applyNumberFormat="0" applyFont="0" applyAlignment="0" applyProtection="0"/>
    <xf numFmtId="0" fontId="28" fillId="11" borderId="33" applyNumberFormat="0" applyFont="0" applyAlignment="0" applyProtection="0"/>
    <xf numFmtId="0" fontId="27" fillId="74" borderId="44" applyNumberFormat="0" applyFont="0" applyAlignment="0" applyProtection="0"/>
    <xf numFmtId="0" fontId="28" fillId="11" borderId="33" applyNumberFormat="0" applyFont="0" applyAlignment="0" applyProtection="0"/>
    <xf numFmtId="0" fontId="28" fillId="11" borderId="33" applyNumberFormat="0" applyFont="0" applyAlignment="0" applyProtection="0"/>
    <xf numFmtId="0" fontId="27" fillId="74" borderId="44" applyNumberFormat="0" applyFont="0" applyAlignment="0" applyProtection="0"/>
    <xf numFmtId="0" fontId="28" fillId="11" borderId="33" applyNumberFormat="0" applyFont="0" applyAlignment="0" applyProtection="0"/>
    <xf numFmtId="0" fontId="27" fillId="74" borderId="44" applyNumberFormat="0" applyFont="0" applyAlignment="0" applyProtection="0"/>
    <xf numFmtId="0" fontId="28" fillId="11" borderId="33" applyNumberFormat="0" applyFont="0" applyAlignment="0" applyProtection="0"/>
    <xf numFmtId="0" fontId="27" fillId="74" borderId="44" applyNumberFormat="0" applyFont="0" applyAlignment="0" applyProtection="0"/>
    <xf numFmtId="0" fontId="28" fillId="11" borderId="33" applyNumberFormat="0" applyFont="0" applyAlignment="0" applyProtection="0"/>
    <xf numFmtId="0" fontId="28" fillId="11" borderId="33" applyNumberFormat="0" applyFont="0" applyAlignment="0" applyProtection="0"/>
    <xf numFmtId="0" fontId="27" fillId="74" borderId="44" applyNumberFormat="0" applyFont="0" applyAlignment="0" applyProtection="0"/>
    <xf numFmtId="0" fontId="28" fillId="11" borderId="33" applyNumberFormat="0" applyFont="0" applyAlignment="0" applyProtection="0"/>
    <xf numFmtId="0" fontId="28" fillId="11" borderId="33" applyNumberFormat="0" applyFont="0" applyAlignment="0" applyProtection="0"/>
    <xf numFmtId="0" fontId="27" fillId="74" borderId="44" applyNumberFormat="0" applyFont="0" applyAlignment="0" applyProtection="0"/>
    <xf numFmtId="0" fontId="28" fillId="11" borderId="33" applyNumberFormat="0" applyFont="0" applyAlignment="0" applyProtection="0"/>
    <xf numFmtId="0" fontId="27" fillId="74" borderId="44" applyNumberFormat="0" applyFont="0" applyAlignment="0" applyProtection="0"/>
    <xf numFmtId="0" fontId="28" fillId="11" borderId="33" applyNumberFormat="0" applyFont="0" applyAlignment="0" applyProtection="0"/>
    <xf numFmtId="0" fontId="27" fillId="74" borderId="44" applyNumberFormat="0" applyFont="0" applyAlignment="0" applyProtection="0"/>
    <xf numFmtId="0" fontId="28" fillId="11" borderId="33" applyNumberFormat="0" applyFont="0" applyAlignment="0" applyProtection="0"/>
    <xf numFmtId="0" fontId="28" fillId="11" borderId="33" applyNumberFormat="0" applyFont="0" applyAlignment="0" applyProtection="0"/>
    <xf numFmtId="0" fontId="27" fillId="74" borderId="44" applyNumberFormat="0" applyFont="0" applyAlignment="0" applyProtection="0"/>
    <xf numFmtId="0" fontId="28" fillId="11" borderId="33" applyNumberFormat="0" applyFont="0" applyAlignment="0" applyProtection="0"/>
    <xf numFmtId="0" fontId="28" fillId="11" borderId="33" applyNumberFormat="0" applyFont="0" applyAlignment="0" applyProtection="0"/>
    <xf numFmtId="0" fontId="27" fillId="74" borderId="44" applyNumberFormat="0" applyFont="0" applyAlignment="0" applyProtection="0"/>
    <xf numFmtId="0" fontId="28" fillId="11" borderId="33" applyNumberFormat="0" applyFont="0" applyAlignment="0" applyProtection="0"/>
    <xf numFmtId="0" fontId="27" fillId="74" borderId="44" applyNumberFormat="0" applyFont="0" applyAlignment="0" applyProtection="0"/>
    <xf numFmtId="0" fontId="28" fillId="11" borderId="33" applyNumberFormat="0" applyFont="0" applyAlignment="0" applyProtection="0"/>
    <xf numFmtId="0" fontId="27" fillId="74" borderId="44" applyNumberFormat="0" applyFont="0" applyAlignment="0" applyProtection="0"/>
    <xf numFmtId="0" fontId="28" fillId="11" borderId="33" applyNumberFormat="0" applyFont="0" applyAlignment="0" applyProtection="0"/>
    <xf numFmtId="0" fontId="28" fillId="11" borderId="33" applyNumberFormat="0" applyFont="0" applyAlignment="0" applyProtection="0"/>
    <xf numFmtId="0" fontId="27" fillId="74" borderId="44" applyNumberFormat="0" applyFont="0" applyAlignment="0" applyProtection="0"/>
    <xf numFmtId="0" fontId="28" fillId="11" borderId="33"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8" fillId="11" borderId="33"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7" fillId="74" borderId="44" applyNumberFormat="0" applyFont="0" applyAlignment="0" applyProtection="0"/>
    <xf numFmtId="0" fontId="2" fillId="74" borderId="44" applyNumberFormat="0" applyFont="0" applyAlignment="0" applyProtection="0"/>
    <xf numFmtId="0" fontId="2" fillId="74" borderId="44" applyNumberFormat="0" applyFont="0" applyAlignment="0" applyProtection="0"/>
    <xf numFmtId="173" fontId="2" fillId="0" borderId="0"/>
    <xf numFmtId="0" fontId="2" fillId="74" borderId="44" applyNumberFormat="0" applyFont="0" applyAlignment="0" applyProtection="0"/>
    <xf numFmtId="172" fontId="2" fillId="0" borderId="0"/>
    <xf numFmtId="0" fontId="2" fillId="74" borderId="44" applyNumberFormat="0" applyFont="0" applyAlignment="0" applyProtection="0"/>
    <xf numFmtId="172" fontId="2" fillId="0" borderId="0"/>
    <xf numFmtId="0" fontId="2" fillId="74" borderId="44" applyNumberFormat="0" applyFont="0" applyAlignment="0" applyProtection="0"/>
    <xf numFmtId="0" fontId="2" fillId="74" borderId="44" applyNumberFormat="0" applyFont="0" applyAlignment="0" applyProtection="0"/>
    <xf numFmtId="173" fontId="2" fillId="0" borderId="0"/>
    <xf numFmtId="172" fontId="2" fillId="0" borderId="0"/>
    <xf numFmtId="0" fontId="2" fillId="74" borderId="44" applyNumberFormat="0" applyFont="0" applyAlignment="0" applyProtection="0"/>
    <xf numFmtId="172" fontId="2" fillId="0" borderId="0"/>
    <xf numFmtId="0" fontId="2" fillId="74" borderId="44" applyNumberFormat="0" applyFont="0" applyAlignment="0" applyProtection="0"/>
    <xf numFmtId="0" fontId="2" fillId="74" borderId="44" applyNumberFormat="0" applyFont="0" applyAlignment="0" applyProtection="0"/>
    <xf numFmtId="173" fontId="2" fillId="0" borderId="0"/>
    <xf numFmtId="0" fontId="2" fillId="74" borderId="44" applyNumberFormat="0" applyFont="0" applyAlignment="0" applyProtection="0"/>
    <xf numFmtId="172" fontId="2" fillId="0" borderId="0"/>
    <xf numFmtId="0" fontId="2" fillId="74" borderId="44" applyNumberFormat="0" applyFont="0" applyAlignment="0" applyProtection="0"/>
    <xf numFmtId="172" fontId="2" fillId="0" borderId="0"/>
    <xf numFmtId="0" fontId="2" fillId="74" borderId="44" applyNumberFormat="0" applyFont="0" applyAlignment="0" applyProtection="0"/>
    <xf numFmtId="0" fontId="2" fillId="74" borderId="44" applyNumberFormat="0" applyFont="0" applyAlignment="0" applyProtection="0"/>
    <xf numFmtId="173" fontId="2" fillId="0" borderId="0"/>
    <xf numFmtId="172" fontId="2" fillId="0" borderId="0"/>
    <xf numFmtId="172" fontId="2" fillId="0" borderId="0"/>
    <xf numFmtId="0" fontId="2" fillId="74" borderId="44" applyNumberFormat="0" applyFont="0" applyAlignment="0" applyProtection="0"/>
    <xf numFmtId="0" fontId="2" fillId="74" borderId="44" applyNumberFormat="0" applyFont="0" applyAlignment="0" applyProtection="0"/>
    <xf numFmtId="0" fontId="2" fillId="74" borderId="44" applyNumberFormat="0" applyFont="0" applyAlignment="0" applyProtection="0"/>
    <xf numFmtId="0" fontId="2" fillId="74" borderId="44"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81" fillId="0" borderId="0">
      <alignment horizontal="left"/>
    </xf>
    <xf numFmtId="0" fontId="2" fillId="0" borderId="0"/>
    <xf numFmtId="0" fontId="2" fillId="0" borderId="0"/>
    <xf numFmtId="172" fontId="2" fillId="0" borderId="0"/>
    <xf numFmtId="3" fontId="2" fillId="75" borderId="3" applyFont="0">
      <alignment horizontal="right" vertical="center"/>
      <protection locked="0"/>
    </xf>
    <xf numFmtId="172" fontId="82" fillId="0" borderId="0"/>
    <xf numFmtId="0" fontId="82" fillId="0" borderId="0"/>
    <xf numFmtId="172" fontId="82" fillId="0" borderId="0"/>
    <xf numFmtId="0" fontId="83" fillId="64" borderId="45" applyNumberFormat="0" applyAlignment="0" applyProtection="0"/>
    <xf numFmtId="0" fontId="84" fillId="9" borderId="30"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172" fontId="85"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172" fontId="85"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173" fontId="85"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4" fillId="9" borderId="30"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4" fillId="9" borderId="30"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4" fillId="9" borderId="30"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4" fillId="9" borderId="30"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4" fillId="9" borderId="30"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4" fillId="9" borderId="30"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4" fillId="9" borderId="30"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0" fontId="83" fillId="64" borderId="45" applyNumberFormat="0" applyAlignment="0" applyProtection="0"/>
    <xf numFmtId="172" fontId="85" fillId="64" borderId="45" applyNumberFormat="0" applyAlignment="0" applyProtection="0"/>
    <xf numFmtId="173" fontId="85" fillId="64" borderId="45" applyNumberFormat="0" applyAlignment="0" applyProtection="0"/>
    <xf numFmtId="172" fontId="85" fillId="64" borderId="45" applyNumberFormat="0" applyAlignment="0" applyProtection="0"/>
    <xf numFmtId="172" fontId="85" fillId="64" borderId="45" applyNumberFormat="0" applyAlignment="0" applyProtection="0"/>
    <xf numFmtId="173" fontId="85" fillId="64" borderId="45" applyNumberFormat="0" applyAlignment="0" applyProtection="0"/>
    <xf numFmtId="172" fontId="85" fillId="64" borderId="45" applyNumberFormat="0" applyAlignment="0" applyProtection="0"/>
    <xf numFmtId="172" fontId="85" fillId="64" borderId="45" applyNumberFormat="0" applyAlignment="0" applyProtection="0"/>
    <xf numFmtId="173" fontId="85" fillId="64" borderId="45" applyNumberFormat="0" applyAlignment="0" applyProtection="0"/>
    <xf numFmtId="172" fontId="85" fillId="64" borderId="45" applyNumberFormat="0" applyAlignment="0" applyProtection="0"/>
    <xf numFmtId="172" fontId="85" fillId="64" borderId="45" applyNumberFormat="0" applyAlignment="0" applyProtection="0"/>
    <xf numFmtId="173" fontId="85" fillId="64" borderId="45" applyNumberFormat="0" applyAlignment="0" applyProtection="0"/>
    <xf numFmtId="172" fontId="85" fillId="64" borderId="45" applyNumberFormat="0" applyAlignment="0" applyProtection="0"/>
    <xf numFmtId="0" fontId="83" fillId="64" borderId="45" applyNumberFormat="0" applyAlignment="0" applyProtection="0"/>
    <xf numFmtId="0" fontId="25" fillId="0" borderId="0"/>
    <xf numFmtId="179" fontId="37" fillId="0" borderId="0" applyFont="0" applyFill="0" applyBorder="0" applyAlignment="0" applyProtection="0"/>
    <xf numFmtId="190"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172" fontId="2" fillId="0" borderId="0"/>
    <xf numFmtId="0" fontId="2" fillId="0" borderId="0"/>
    <xf numFmtId="172" fontId="2" fillId="0" borderId="0"/>
    <xf numFmtId="191" fontId="65" fillId="0" borderId="3" applyNumberFormat="0">
      <alignment horizontal="center" vertical="top" wrapText="1"/>
    </xf>
    <xf numFmtId="0" fontId="87" fillId="0" borderId="0" applyNumberFormat="0" applyFill="0" applyBorder="0" applyAlignment="0" applyProtection="0"/>
    <xf numFmtId="3" fontId="2" fillId="70" borderId="3" applyFont="0">
      <alignment horizontal="right" vertical="center"/>
    </xf>
    <xf numFmtId="192" fontId="2" fillId="70" borderId="3" applyFont="0">
      <alignment horizontal="right" vertical="center"/>
    </xf>
    <xf numFmtId="0" fontId="88" fillId="0" borderId="0"/>
    <xf numFmtId="0" fontId="25" fillId="0" borderId="0"/>
    <xf numFmtId="0" fontId="89" fillId="0" borderId="0"/>
    <xf numFmtId="0" fontId="89" fillId="0" borderId="0"/>
    <xf numFmtId="172" fontId="25" fillId="0" borderId="0"/>
    <xf numFmtId="172"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93" fontId="37" fillId="0" borderId="0" applyFill="0" applyBorder="0" applyAlignment="0"/>
    <xf numFmtId="194" fontId="37" fillId="0" borderId="0" applyFill="0" applyBorder="0" applyAlignment="0"/>
    <xf numFmtId="0" fontId="92" fillId="0" borderId="0">
      <alignment horizontal="center" vertical="top"/>
    </xf>
    <xf numFmtId="0" fontId="93" fillId="0" borderId="0" applyNumberFormat="0" applyFill="0" applyBorder="0" applyAlignment="0" applyProtection="0"/>
    <xf numFmtId="173" fontId="93" fillId="0" borderId="0" applyNumberFormat="0" applyFill="0" applyBorder="0" applyAlignment="0" applyProtection="0"/>
    <xf numFmtId="0"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0" fontId="93" fillId="0" borderId="0" applyNumberFormat="0" applyFill="0" applyBorder="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172" fontId="94"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172" fontId="94"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173" fontId="94"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172" fontId="94" fillId="0" borderId="46" applyNumberFormat="0" applyFill="0" applyAlignment="0" applyProtection="0"/>
    <xf numFmtId="173" fontId="94" fillId="0" borderId="46" applyNumberFormat="0" applyFill="0" applyAlignment="0" applyProtection="0"/>
    <xf numFmtId="172" fontId="94" fillId="0" borderId="46" applyNumberFormat="0" applyFill="0" applyAlignment="0" applyProtection="0"/>
    <xf numFmtId="172" fontId="94" fillId="0" borderId="46" applyNumberFormat="0" applyFill="0" applyAlignment="0" applyProtection="0"/>
    <xf numFmtId="173" fontId="94" fillId="0" borderId="46" applyNumberFormat="0" applyFill="0" applyAlignment="0" applyProtection="0"/>
    <xf numFmtId="172" fontId="94" fillId="0" borderId="46" applyNumberFormat="0" applyFill="0" applyAlignment="0" applyProtection="0"/>
    <xf numFmtId="172" fontId="94" fillId="0" borderId="46" applyNumberFormat="0" applyFill="0" applyAlignment="0" applyProtection="0"/>
    <xf numFmtId="173" fontId="94" fillId="0" borderId="46" applyNumberFormat="0" applyFill="0" applyAlignment="0" applyProtection="0"/>
    <xf numFmtId="172" fontId="94" fillId="0" borderId="46" applyNumberFormat="0" applyFill="0" applyAlignment="0" applyProtection="0"/>
    <xf numFmtId="172" fontId="94" fillId="0" borderId="46" applyNumberFormat="0" applyFill="0" applyAlignment="0" applyProtection="0"/>
    <xf numFmtId="173" fontId="94" fillId="0" borderId="46" applyNumberFormat="0" applyFill="0" applyAlignment="0" applyProtection="0"/>
    <xf numFmtId="172" fontId="94" fillId="0" borderId="46" applyNumberFormat="0" applyFill="0" applyAlignment="0" applyProtection="0"/>
    <xf numFmtId="0" fontId="47" fillId="0" borderId="46" applyNumberFormat="0" applyFill="0" applyAlignment="0" applyProtection="0"/>
    <xf numFmtId="0" fontId="25" fillId="0" borderId="47"/>
    <xf numFmtId="189" fontId="81"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26" fillId="0" borderId="0" applyFont="0" applyFill="0" applyBorder="0" applyAlignment="0" applyProtection="0"/>
    <xf numFmtId="196"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165" fontId="98" fillId="0" borderId="0" applyFont="0" applyFill="0" applyBorder="0" applyAlignment="0" applyProtection="0"/>
    <xf numFmtId="167"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166" fontId="98" fillId="0" borderId="0" applyFont="0" applyFill="0" applyBorder="0" applyAlignment="0" applyProtection="0"/>
    <xf numFmtId="168"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82" applyNumberFormat="0" applyFill="0" applyAlignment="0" applyProtection="0"/>
    <xf numFmtId="172" fontId="94" fillId="0" borderId="82" applyNumberFormat="0" applyFill="0" applyAlignment="0" applyProtection="0"/>
    <xf numFmtId="173" fontId="94" fillId="0" borderId="82" applyNumberFormat="0" applyFill="0" applyAlignment="0" applyProtection="0"/>
    <xf numFmtId="172" fontId="94" fillId="0" borderId="82" applyNumberFormat="0" applyFill="0" applyAlignment="0" applyProtection="0"/>
    <xf numFmtId="172" fontId="94" fillId="0" borderId="82" applyNumberFormat="0" applyFill="0" applyAlignment="0" applyProtection="0"/>
    <xf numFmtId="173" fontId="94" fillId="0" borderId="82" applyNumberFormat="0" applyFill="0" applyAlignment="0" applyProtection="0"/>
    <xf numFmtId="172" fontId="94" fillId="0" borderId="82" applyNumberFormat="0" applyFill="0" applyAlignment="0" applyProtection="0"/>
    <xf numFmtId="172" fontId="94" fillId="0" borderId="82" applyNumberFormat="0" applyFill="0" applyAlignment="0" applyProtection="0"/>
    <xf numFmtId="173" fontId="94" fillId="0" borderId="82" applyNumberFormat="0" applyFill="0" applyAlignment="0" applyProtection="0"/>
    <xf numFmtId="172" fontId="94" fillId="0" borderId="82" applyNumberFormat="0" applyFill="0" applyAlignment="0" applyProtection="0"/>
    <xf numFmtId="172" fontId="94" fillId="0" borderId="82" applyNumberFormat="0" applyFill="0" applyAlignment="0" applyProtection="0"/>
    <xf numFmtId="173" fontId="94" fillId="0" borderId="82" applyNumberFormat="0" applyFill="0" applyAlignment="0" applyProtection="0"/>
    <xf numFmtId="172" fontId="94"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173" fontId="94"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172" fontId="94"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172" fontId="94"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0" fontId="47" fillId="0" borderId="82" applyNumberFormat="0" applyFill="0" applyAlignment="0" applyProtection="0"/>
    <xf numFmtId="192" fontId="2" fillId="70" borderId="76" applyFont="0">
      <alignment horizontal="right" vertical="center"/>
    </xf>
    <xf numFmtId="3" fontId="2" fillId="70" borderId="76" applyFont="0">
      <alignment horizontal="right" vertical="center"/>
    </xf>
    <xf numFmtId="0" fontId="83" fillId="64" borderId="81" applyNumberFormat="0" applyAlignment="0" applyProtection="0"/>
    <xf numFmtId="172" fontId="85" fillId="64" borderId="81" applyNumberFormat="0" applyAlignment="0" applyProtection="0"/>
    <xf numFmtId="173" fontId="85" fillId="64" borderId="81" applyNumberFormat="0" applyAlignment="0" applyProtection="0"/>
    <xf numFmtId="172" fontId="85" fillId="64" borderId="81" applyNumberFormat="0" applyAlignment="0" applyProtection="0"/>
    <xf numFmtId="172" fontId="85" fillId="64" borderId="81" applyNumberFormat="0" applyAlignment="0" applyProtection="0"/>
    <xf numFmtId="173" fontId="85" fillId="64" borderId="81" applyNumberFormat="0" applyAlignment="0" applyProtection="0"/>
    <xf numFmtId="172" fontId="85" fillId="64" borderId="81" applyNumberFormat="0" applyAlignment="0" applyProtection="0"/>
    <xf numFmtId="172" fontId="85" fillId="64" borderId="81" applyNumberFormat="0" applyAlignment="0" applyProtection="0"/>
    <xf numFmtId="173" fontId="85" fillId="64" borderId="81" applyNumberFormat="0" applyAlignment="0" applyProtection="0"/>
    <xf numFmtId="172" fontId="85" fillId="64" borderId="81" applyNumberFormat="0" applyAlignment="0" applyProtection="0"/>
    <xf numFmtId="172" fontId="85" fillId="64" borderId="81" applyNumberFormat="0" applyAlignment="0" applyProtection="0"/>
    <xf numFmtId="173" fontId="85" fillId="64" borderId="81" applyNumberFormat="0" applyAlignment="0" applyProtection="0"/>
    <xf numFmtId="172" fontId="85"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173" fontId="85"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172" fontId="85"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172" fontId="85"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0" fontId="83" fillId="64" borderId="81" applyNumberFormat="0" applyAlignment="0" applyProtection="0"/>
    <xf numFmtId="3" fontId="2" fillId="75" borderId="76" applyFont="0">
      <alignment horizontal="right" vertical="center"/>
      <protection locked="0"/>
    </xf>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 fillId="74" borderId="80" applyNumberFormat="0" applyFont="0" applyAlignment="0" applyProtection="0"/>
    <xf numFmtId="0" fontId="27"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0" fontId="27" fillId="74" borderId="80" applyNumberFormat="0" applyFont="0" applyAlignment="0" applyProtection="0"/>
    <xf numFmtId="3" fontId="2" fillId="72" borderId="76" applyFont="0">
      <alignment horizontal="right" vertical="center"/>
      <protection locked="0"/>
    </xf>
    <xf numFmtId="0" fontId="66" fillId="43" borderId="79" applyNumberFormat="0" applyAlignment="0" applyProtection="0"/>
    <xf numFmtId="172" fontId="68" fillId="43" borderId="79" applyNumberFormat="0" applyAlignment="0" applyProtection="0"/>
    <xf numFmtId="173" fontId="68" fillId="43" borderId="79" applyNumberFormat="0" applyAlignment="0" applyProtection="0"/>
    <xf numFmtId="172" fontId="68" fillId="43" borderId="79" applyNumberFormat="0" applyAlignment="0" applyProtection="0"/>
    <xf numFmtId="172" fontId="68" fillId="43" borderId="79" applyNumberFormat="0" applyAlignment="0" applyProtection="0"/>
    <xf numFmtId="173" fontId="68" fillId="43" borderId="79" applyNumberFormat="0" applyAlignment="0" applyProtection="0"/>
    <xf numFmtId="172" fontId="68" fillId="43" borderId="79" applyNumberFormat="0" applyAlignment="0" applyProtection="0"/>
    <xf numFmtId="172" fontId="68" fillId="43" borderId="79" applyNumberFormat="0" applyAlignment="0" applyProtection="0"/>
    <xf numFmtId="173" fontId="68" fillId="43" borderId="79" applyNumberFormat="0" applyAlignment="0" applyProtection="0"/>
    <xf numFmtId="172" fontId="68" fillId="43" borderId="79" applyNumberFormat="0" applyAlignment="0" applyProtection="0"/>
    <xf numFmtId="172" fontId="68" fillId="43" borderId="79" applyNumberFormat="0" applyAlignment="0" applyProtection="0"/>
    <xf numFmtId="173" fontId="68" fillId="43" borderId="79" applyNumberFormat="0" applyAlignment="0" applyProtection="0"/>
    <xf numFmtId="172" fontId="68"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173" fontId="68"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172" fontId="68"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172" fontId="68"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66" fillId="43" borderId="79" applyNumberFormat="0" applyAlignment="0" applyProtection="0"/>
    <xf numFmtId="0" fontId="2" fillId="71" borderId="77" applyNumberFormat="0" applyFont="0" applyBorder="0" applyProtection="0">
      <alignment horizontal="left" vertical="center"/>
    </xf>
    <xf numFmtId="9" fontId="2" fillId="71" borderId="76" applyFont="0" applyProtection="0">
      <alignment horizontal="right" vertical="center"/>
    </xf>
    <xf numFmtId="3" fontId="2" fillId="71" borderId="76" applyFont="0" applyProtection="0">
      <alignment horizontal="right" vertical="center"/>
    </xf>
    <xf numFmtId="0" fontId="62" fillId="70" borderId="77" applyFont="0" applyBorder="0">
      <alignment horizontal="center" wrapText="1"/>
    </xf>
    <xf numFmtId="172" fontId="54" fillId="0" borderId="74">
      <alignment horizontal="left" vertical="center"/>
    </xf>
    <xf numFmtId="0" fontId="54" fillId="0" borderId="74">
      <alignment horizontal="left" vertical="center"/>
    </xf>
    <xf numFmtId="0" fontId="54" fillId="0" borderId="74">
      <alignment horizontal="left" vertical="center"/>
    </xf>
    <xf numFmtId="0" fontId="2" fillId="69" borderId="76" applyNumberFormat="0" applyFont="0" applyBorder="0" applyProtection="0">
      <alignment horizontal="center" vertical="center"/>
    </xf>
    <xf numFmtId="0" fontId="36" fillId="0" borderId="76" applyNumberFormat="0" applyAlignment="0">
      <alignment horizontal="right"/>
      <protection locked="0"/>
    </xf>
    <xf numFmtId="0" fontId="36" fillId="0" borderId="76" applyNumberFormat="0" applyAlignment="0">
      <alignment horizontal="right"/>
      <protection locked="0"/>
    </xf>
    <xf numFmtId="0" fontId="36" fillId="0" borderId="76" applyNumberFormat="0" applyAlignment="0">
      <alignment horizontal="right"/>
      <protection locked="0"/>
    </xf>
    <xf numFmtId="0" fontId="36" fillId="0" borderId="76" applyNumberFormat="0" applyAlignment="0">
      <alignment horizontal="right"/>
      <protection locked="0"/>
    </xf>
    <xf numFmtId="0" fontId="36" fillId="0" borderId="76" applyNumberFormat="0" applyAlignment="0">
      <alignment horizontal="right"/>
      <protection locked="0"/>
    </xf>
    <xf numFmtId="0" fontId="36" fillId="0" borderId="76" applyNumberFormat="0" applyAlignment="0">
      <alignment horizontal="right"/>
      <protection locked="0"/>
    </xf>
    <xf numFmtId="0" fontId="36" fillId="0" borderId="76" applyNumberFormat="0" applyAlignment="0">
      <alignment horizontal="right"/>
      <protection locked="0"/>
    </xf>
    <xf numFmtId="0" fontId="36" fillId="0" borderId="76" applyNumberFormat="0" applyAlignment="0">
      <alignment horizontal="right"/>
      <protection locked="0"/>
    </xf>
    <xf numFmtId="0" fontId="36" fillId="0" borderId="76" applyNumberFormat="0" applyAlignment="0">
      <alignment horizontal="right"/>
      <protection locked="0"/>
    </xf>
    <xf numFmtId="0" fontId="36" fillId="0" borderId="76" applyNumberFormat="0" applyAlignment="0">
      <alignment horizontal="right"/>
      <protection locked="0"/>
    </xf>
    <xf numFmtId="0" fontId="38" fillId="64" borderId="79" applyNumberFormat="0" applyAlignment="0" applyProtection="0"/>
    <xf numFmtId="172" fontId="40" fillId="64" borderId="79" applyNumberFormat="0" applyAlignment="0" applyProtection="0"/>
    <xf numFmtId="173" fontId="40" fillId="64" borderId="79" applyNumberFormat="0" applyAlignment="0" applyProtection="0"/>
    <xf numFmtId="172" fontId="40" fillId="64" borderId="79" applyNumberFormat="0" applyAlignment="0" applyProtection="0"/>
    <xf numFmtId="172" fontId="40" fillId="64" borderId="79" applyNumberFormat="0" applyAlignment="0" applyProtection="0"/>
    <xf numFmtId="173" fontId="40" fillId="64" borderId="79" applyNumberFormat="0" applyAlignment="0" applyProtection="0"/>
    <xf numFmtId="172" fontId="40" fillId="64" borderId="79" applyNumberFormat="0" applyAlignment="0" applyProtection="0"/>
    <xf numFmtId="172" fontId="40" fillId="64" borderId="79" applyNumberFormat="0" applyAlignment="0" applyProtection="0"/>
    <xf numFmtId="173" fontId="40" fillId="64" borderId="79" applyNumberFormat="0" applyAlignment="0" applyProtection="0"/>
    <xf numFmtId="172" fontId="40" fillId="64" borderId="79" applyNumberFormat="0" applyAlignment="0" applyProtection="0"/>
    <xf numFmtId="172" fontId="40" fillId="64" borderId="79" applyNumberFormat="0" applyAlignment="0" applyProtection="0"/>
    <xf numFmtId="173" fontId="40" fillId="64" borderId="79" applyNumberFormat="0" applyAlignment="0" applyProtection="0"/>
    <xf numFmtId="172" fontId="40"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173" fontId="40"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172" fontId="40"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172" fontId="40"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38" fillId="64" borderId="79" applyNumberFormat="0" applyAlignment="0" applyProtection="0"/>
    <xf numFmtId="0" fontId="1" fillId="0" borderId="0"/>
    <xf numFmtId="173" fontId="26" fillId="37" borderId="0"/>
    <xf numFmtId="0" fontId="2" fillId="0" borderId="0">
      <alignment vertical="center"/>
    </xf>
    <xf numFmtId="43" fontId="1" fillId="0" borderId="0" applyFont="0" applyFill="0" applyBorder="0" applyAlignment="0" applyProtection="0"/>
    <xf numFmtId="0" fontId="125" fillId="0" borderId="0"/>
  </cellStyleXfs>
  <cellXfs count="804">
    <xf numFmtId="0" fontId="0" fillId="0" borderId="0" xfId="0"/>
    <xf numFmtId="0" fontId="4" fillId="0" borderId="0" xfId="0" applyFont="1"/>
    <xf numFmtId="0" fontId="0" fillId="0" borderId="0" xfId="0" applyAlignment="1">
      <alignment wrapText="1"/>
    </xf>
    <xf numFmtId="171" fontId="3" fillId="0" borderId="0" xfId="0" applyNumberFormat="1" applyFont="1" applyAlignment="1">
      <alignment horizontal="center"/>
    </xf>
    <xf numFmtId="171" fontId="0" fillId="0" borderId="0" xfId="0" applyNumberFormat="1" applyAlignment="1">
      <alignment horizontal="center"/>
    </xf>
    <xf numFmtId="171" fontId="5" fillId="0" borderId="0" xfId="0" applyNumberFormat="1" applyFont="1" applyAlignment="1">
      <alignment horizontal="center"/>
    </xf>
    <xf numFmtId="0" fontId="4" fillId="0" borderId="3" xfId="0" applyFont="1" applyBorder="1"/>
    <xf numFmtId="0" fontId="9" fillId="0" borderId="15" xfId="0" applyFont="1" applyBorder="1"/>
    <xf numFmtId="0" fontId="12" fillId="0" borderId="0" xfId="0" applyFont="1"/>
    <xf numFmtId="0" fontId="9" fillId="0" borderId="0" xfId="0" applyFont="1" applyAlignment="1">
      <alignment horizontal="right" wrapText="1"/>
    </xf>
    <xf numFmtId="0" fontId="9" fillId="0" borderId="18" xfId="0" applyFont="1" applyBorder="1" applyAlignment="1">
      <alignment vertical="center"/>
    </xf>
    <xf numFmtId="0" fontId="9" fillId="0" borderId="21" xfId="0" applyFont="1" applyBorder="1"/>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xf numFmtId="0" fontId="9" fillId="0" borderId="8" xfId="0" applyFont="1" applyBorder="1" applyAlignment="1">
      <alignment wrapText="1"/>
    </xf>
    <xf numFmtId="0" fontId="9" fillId="0" borderId="20"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4" fillId="0" borderId="20" xfId="0" applyFont="1" applyBorder="1"/>
    <xf numFmtId="0" fontId="13" fillId="0" borderId="24"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8" xfId="0" applyFont="1" applyBorder="1"/>
    <xf numFmtId="0" fontId="23" fillId="0" borderId="3" xfId="0" applyFont="1" applyBorder="1"/>
    <xf numFmtId="0" fontId="22" fillId="0" borderId="0" xfId="0" applyFont="1"/>
    <xf numFmtId="0" fontId="7"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9" fontId="7" fillId="3" borderId="3" xfId="1" applyNumberFormat="1" applyFont="1" applyFill="1" applyBorder="1" applyAlignment="1" applyProtection="1">
      <alignment horizontal="center" vertical="center" wrapText="1"/>
      <protection locked="0"/>
    </xf>
    <xf numFmtId="169" fontId="7" fillId="3" borderId="18" xfId="1" applyNumberFormat="1" applyFont="1" applyFill="1" applyBorder="1" applyAlignment="1" applyProtection="1">
      <alignment horizontal="center" vertical="center" wrapText="1"/>
      <protection locked="0"/>
    </xf>
    <xf numFmtId="169" fontId="7" fillId="3" borderId="19" xfId="1" applyNumberFormat="1" applyFont="1" applyFill="1" applyBorder="1" applyAlignment="1" applyProtection="1">
      <alignment horizontal="center" vertical="center" wrapText="1"/>
      <protection locked="0"/>
    </xf>
    <xf numFmtId="0" fontId="4" fillId="0" borderId="15" xfId="0" applyFont="1" applyBorder="1"/>
    <xf numFmtId="0" fontId="4" fillId="0" borderId="17" xfId="0" applyFont="1" applyBorder="1"/>
    <xf numFmtId="0" fontId="7" fillId="3" borderId="21" xfId="9" applyFont="1" applyFill="1" applyBorder="1" applyAlignment="1" applyProtection="1">
      <alignment horizontal="left" vertical="center"/>
      <protection locked="0"/>
    </xf>
    <xf numFmtId="0" fontId="15" fillId="3" borderId="23" xfId="16" applyFont="1" applyFill="1" applyBorder="1" applyProtection="1">
      <protection locked="0"/>
    </xf>
    <xf numFmtId="0" fontId="9" fillId="3" borderId="3" xfId="5" applyFont="1" applyFill="1" applyBorder="1" applyProtection="1">
      <protection locked="0"/>
    </xf>
    <xf numFmtId="0" fontId="9" fillId="0" borderId="3" xfId="13" applyFont="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70" fontId="9" fillId="3" borderId="3" xfId="8" applyNumberFormat="1" applyFont="1" applyFill="1" applyBorder="1" applyAlignment="1" applyProtection="1">
      <alignment horizontal="right" wrapText="1"/>
      <protection locked="0"/>
    </xf>
    <xf numFmtId="0" fontId="9" fillId="0" borderId="3" xfId="13" applyFont="1" applyBorder="1" applyAlignment="1" applyProtection="1">
      <alignment horizontal="left" vertical="center" wrapText="1"/>
      <protection locked="0"/>
    </xf>
    <xf numFmtId="170" fontId="9" fillId="4" borderId="3" xfId="8" applyNumberFormat="1" applyFont="1" applyFill="1" applyBorder="1" applyAlignment="1" applyProtection="1">
      <alignment horizontal="right" wrapText="1"/>
      <protection locked="0"/>
    </xf>
    <xf numFmtId="0" fontId="10" fillId="0" borderId="3" xfId="13" applyFont="1" applyBorder="1" applyAlignment="1" applyProtection="1">
      <alignment wrapText="1"/>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7" fillId="0" borderId="0" xfId="11" applyFont="1" applyAlignment="1">
      <alignment vertical="center"/>
    </xf>
    <xf numFmtId="0" fontId="4" fillId="0" borderId="18" xfId="0" applyFont="1" applyBorder="1" applyAlignment="1">
      <alignment vertical="center"/>
    </xf>
    <xf numFmtId="0" fontId="9" fillId="2" borderId="21" xfId="0" applyFont="1" applyFill="1" applyBorder="1" applyAlignment="1">
      <alignment horizontal="right" vertical="center"/>
    </xf>
    <xf numFmtId="0" fontId="4" fillId="0" borderId="52" xfId="0" applyFont="1" applyBorder="1"/>
    <xf numFmtId="0" fontId="20" fillId="0" borderId="21" xfId="0" applyFont="1" applyBorder="1" applyAlignment="1">
      <alignment horizontal="center" vertical="center" wrapText="1"/>
    </xf>
    <xf numFmtId="0" fontId="4" fillId="0" borderId="53" xfId="0" applyFont="1" applyBorder="1"/>
    <xf numFmtId="0" fontId="7" fillId="0" borderId="15"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9" fontId="7" fillId="3" borderId="17" xfId="2" applyNumberFormat="1" applyFont="1" applyFill="1" applyBorder="1" applyAlignment="1" applyProtection="1">
      <alignment horizontal="center" vertical="center"/>
      <protection locked="0"/>
    </xf>
    <xf numFmtId="0" fontId="7" fillId="0" borderId="18"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8" xfId="9" applyFont="1" applyBorder="1" applyAlignment="1" applyProtection="1">
      <alignment horizontal="center" vertical="center" wrapText="1"/>
      <protection locked="0"/>
    </xf>
    <xf numFmtId="0" fontId="15" fillId="36" borderId="22" xfId="13" applyFont="1" applyFill="1" applyBorder="1" applyAlignment="1" applyProtection="1">
      <alignment vertical="center" wrapText="1"/>
      <protection locked="0"/>
    </xf>
    <xf numFmtId="171" fontId="23" fillId="0" borderId="56" xfId="0" applyNumberFormat="1" applyFont="1" applyBorder="1" applyAlignment="1">
      <alignment horizontal="center"/>
    </xf>
    <xf numFmtId="171" fontId="19" fillId="0" borderId="56" xfId="0" applyNumberFormat="1" applyFont="1" applyBorder="1" applyAlignment="1">
      <alignment horizontal="center"/>
    </xf>
    <xf numFmtId="171" fontId="23" fillId="0" borderId="58" xfId="0" applyNumberFormat="1" applyFont="1" applyBorder="1" applyAlignment="1">
      <alignment horizontal="center"/>
    </xf>
    <xf numFmtId="171" fontId="23" fillId="0" borderId="59"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60" xfId="0" applyFont="1" applyBorder="1"/>
    <xf numFmtId="0" fontId="4" fillId="0" borderId="16" xfId="0" applyFont="1" applyBorder="1"/>
    <xf numFmtId="0" fontId="4" fillId="0" borderId="21" xfId="0" applyFont="1" applyBorder="1"/>
    <xf numFmtId="0" fontId="7" fillId="3" borderId="18" xfId="5" applyFont="1" applyFill="1" applyBorder="1" applyAlignment="1" applyProtection="1">
      <alignment horizontal="right" vertical="center"/>
      <protection locked="0"/>
    </xf>
    <xf numFmtId="0" fontId="15" fillId="3" borderId="22" xfId="16" applyFont="1" applyFill="1" applyBorder="1" applyProtection="1">
      <protection locked="0"/>
    </xf>
    <xf numFmtId="0" fontId="4" fillId="0" borderId="16" xfId="0" applyFont="1" applyBorder="1" applyAlignment="1">
      <alignment wrapText="1"/>
    </xf>
    <xf numFmtId="0" fontId="4" fillId="0" borderId="17" xfId="0" applyFont="1" applyBorder="1" applyAlignment="1">
      <alignment wrapText="1"/>
    </xf>
    <xf numFmtId="0" fontId="6" fillId="0" borderId="22" xfId="0" applyFont="1" applyBorder="1"/>
    <xf numFmtId="0" fontId="9" fillId="3" borderId="18" xfId="5" applyFont="1" applyFill="1" applyBorder="1" applyAlignment="1" applyProtection="1">
      <alignment horizontal="left" vertical="center"/>
      <protection locked="0"/>
    </xf>
    <xf numFmtId="0" fontId="9" fillId="3" borderId="19" xfId="13" applyFont="1" applyFill="1" applyBorder="1" applyAlignment="1" applyProtection="1">
      <alignment horizontal="center" vertical="center" wrapText="1"/>
      <protection locked="0"/>
    </xf>
    <xf numFmtId="0" fontId="9" fillId="3" borderId="18" xfId="5" applyFont="1" applyFill="1" applyBorder="1" applyAlignment="1" applyProtection="1">
      <alignment horizontal="right" vertical="center"/>
      <protection locked="0"/>
    </xf>
    <xf numFmtId="3" fontId="9" fillId="36" borderId="19" xfId="5" applyNumberFormat="1" applyFont="1" applyFill="1" applyBorder="1" applyProtection="1">
      <protection locked="0"/>
    </xf>
    <xf numFmtId="0" fontId="9" fillId="3" borderId="21" xfId="9" applyFont="1" applyFill="1" applyBorder="1" applyAlignment="1" applyProtection="1">
      <alignment horizontal="right" vertical="center"/>
      <protection locked="0"/>
    </xf>
    <xf numFmtId="0" fontId="10" fillId="3" borderId="22" xfId="16" applyFont="1" applyFill="1" applyBorder="1" applyProtection="1">
      <protection locked="0"/>
    </xf>
    <xf numFmtId="3" fontId="10" fillId="36" borderId="22" xfId="16" applyNumberFormat="1" applyFont="1" applyFill="1" applyBorder="1" applyProtection="1">
      <protection locked="0"/>
    </xf>
    <xf numFmtId="169" fontId="10" fillId="36" borderId="23" xfId="1" applyNumberFormat="1" applyFont="1" applyFill="1" applyBorder="1" applyAlignment="1" applyProtection="1">
      <protection locked="0"/>
    </xf>
    <xf numFmtId="0" fontId="4" fillId="0" borderId="52" xfId="0" applyFont="1" applyBorder="1" applyAlignment="1">
      <alignment horizontal="center"/>
    </xf>
    <xf numFmtId="0" fontId="4" fillId="0" borderId="53"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19" xfId="0" applyFont="1" applyBorder="1" applyAlignment="1">
      <alignment horizontal="center" vertical="center"/>
    </xf>
    <xf numFmtId="0" fontId="102" fillId="0" borderId="3" xfId="0" applyFont="1" applyBorder="1"/>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6"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5" xfId="0" applyBorder="1" applyAlignment="1">
      <alignment horizontal="center" vertical="center"/>
    </xf>
    <xf numFmtId="0" fontId="6" fillId="36" borderId="26" xfId="0" applyFont="1" applyFill="1" applyBorder="1" applyAlignment="1">
      <alignment wrapText="1"/>
    </xf>
    <xf numFmtId="0" fontId="4" fillId="0" borderId="9" xfId="0" applyFont="1" applyBorder="1" applyAlignment="1">
      <alignment vertical="center" wrapText="1"/>
    </xf>
    <xf numFmtId="0" fontId="6" fillId="36" borderId="9" xfId="0" applyFont="1" applyFill="1" applyBorder="1" applyAlignment="1">
      <alignment wrapText="1"/>
    </xf>
    <xf numFmtId="0" fontId="6" fillId="36" borderId="65" xfId="0" applyFont="1" applyFill="1" applyBorder="1" applyAlignment="1">
      <alignment wrapText="1"/>
    </xf>
    <xf numFmtId="0" fontId="15" fillId="0" borderId="0" xfId="11" applyFont="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1"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4" fillId="0" borderId="6" xfId="0" applyFont="1" applyBorder="1" applyAlignment="1">
      <alignment horizontal="center" vertical="center" wrapText="1"/>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1" xfId="0" applyFont="1" applyBorder="1" applyAlignment="1">
      <alignment horizontal="center" vertical="center"/>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7" fontId="9" fillId="2" borderId="22" xfId="0" applyNumberFormat="1" applyFont="1" applyFill="1" applyBorder="1" applyAlignment="1" applyProtection="1">
      <alignment vertical="center"/>
      <protection locked="0"/>
    </xf>
    <xf numFmtId="3" fontId="21" fillId="36" borderId="22" xfId="0" applyNumberFormat="1" applyFont="1" applyFill="1" applyBorder="1" applyAlignment="1">
      <alignment vertical="center" wrapText="1"/>
    </xf>
    <xf numFmtId="3" fontId="21" fillId="36" borderId="23" xfId="0" applyNumberFormat="1" applyFont="1" applyFill="1" applyBorder="1" applyAlignment="1">
      <alignment vertical="center" wrapText="1"/>
    </xf>
    <xf numFmtId="197" fontId="0" fillId="36" borderId="17" xfId="0" applyNumberFormat="1" applyFill="1" applyBorder="1" applyAlignment="1">
      <alignment horizontal="center" vertical="center"/>
    </xf>
    <xf numFmtId="197" fontId="0" fillId="0" borderId="19" xfId="0" applyNumberFormat="1" applyBorder="1"/>
    <xf numFmtId="197" fontId="0" fillId="0" borderId="19" xfId="0" applyNumberFormat="1" applyBorder="1" applyAlignment="1">
      <alignment wrapText="1"/>
    </xf>
    <xf numFmtId="197" fontId="0" fillId="36" borderId="19" xfId="0" applyNumberFormat="1" applyFill="1" applyBorder="1" applyAlignment="1">
      <alignment horizontal="center" vertical="center" wrapText="1"/>
    </xf>
    <xf numFmtId="197" fontId="0" fillId="36" borderId="23" xfId="0" applyNumberFormat="1" applyFill="1" applyBorder="1" applyAlignment="1">
      <alignment horizontal="center" vertical="center" wrapText="1"/>
    </xf>
    <xf numFmtId="197" fontId="7" fillId="36" borderId="19" xfId="2" applyNumberFormat="1" applyFont="1" applyFill="1" applyBorder="1" applyAlignment="1" applyProtection="1">
      <alignment vertical="top"/>
    </xf>
    <xf numFmtId="197" fontId="7" fillId="3" borderId="19" xfId="2" applyNumberFormat="1" applyFont="1" applyFill="1" applyBorder="1" applyAlignment="1" applyProtection="1">
      <alignment vertical="top"/>
      <protection locked="0"/>
    </xf>
    <xf numFmtId="197" fontId="7" fillId="36" borderId="19" xfId="2" applyNumberFormat="1" applyFont="1" applyFill="1" applyBorder="1" applyAlignment="1" applyProtection="1">
      <alignment vertical="top" wrapText="1"/>
    </xf>
    <xf numFmtId="197" fontId="7" fillId="3" borderId="19" xfId="2" applyNumberFormat="1" applyFont="1" applyFill="1" applyBorder="1" applyAlignment="1" applyProtection="1">
      <alignment vertical="top" wrapText="1"/>
      <protection locked="0"/>
    </xf>
    <xf numFmtId="197" fontId="7" fillId="36" borderId="19" xfId="2" applyNumberFormat="1" applyFont="1" applyFill="1" applyBorder="1" applyAlignment="1" applyProtection="1">
      <alignment vertical="top" wrapText="1"/>
      <protection locked="0"/>
    </xf>
    <xf numFmtId="197" fontId="7" fillId="36" borderId="23" xfId="2" applyNumberFormat="1" applyFont="1" applyFill="1" applyBorder="1" applyAlignment="1" applyProtection="1">
      <alignment vertical="top" wrapText="1"/>
    </xf>
    <xf numFmtId="197" fontId="4" fillId="0" borderId="3" xfId="0" applyNumberFormat="1" applyFont="1" applyBorder="1"/>
    <xf numFmtId="197" fontId="4" fillId="36" borderId="22" xfId="0" applyNumberFormat="1" applyFont="1" applyFill="1" applyBorder="1"/>
    <xf numFmtId="197" fontId="4" fillId="0" borderId="18" xfId="0" applyNumberFormat="1" applyFont="1" applyBorder="1"/>
    <xf numFmtId="197" fontId="4" fillId="0" borderId="19" xfId="0" applyNumberFormat="1" applyFont="1" applyBorder="1"/>
    <xf numFmtId="197" fontId="4" fillId="36" borderId="49" xfId="0" applyNumberFormat="1" applyFont="1" applyFill="1" applyBorder="1"/>
    <xf numFmtId="197" fontId="4" fillId="36" borderId="21" xfId="0" applyNumberFormat="1" applyFont="1" applyFill="1" applyBorder="1"/>
    <xf numFmtId="197" fontId="4" fillId="36" borderId="23" xfId="0" applyNumberFormat="1" applyFont="1" applyFill="1" applyBorder="1"/>
    <xf numFmtId="197" fontId="4" fillId="36" borderId="50" xfId="0" applyNumberFormat="1" applyFont="1" applyFill="1" applyBorder="1"/>
    <xf numFmtId="197" fontId="9" fillId="36" borderId="3" xfId="5" applyNumberFormat="1" applyFont="1" applyFill="1" applyBorder="1" applyProtection="1">
      <protection locked="0"/>
    </xf>
    <xf numFmtId="197" fontId="9" fillId="3" borderId="3" xfId="5" applyNumberFormat="1" applyFont="1" applyFill="1" applyBorder="1" applyProtection="1">
      <protection locked="0"/>
    </xf>
    <xf numFmtId="197" fontId="10" fillId="36" borderId="22" xfId="16" applyNumberFormat="1" applyFont="1" applyFill="1" applyBorder="1" applyProtection="1">
      <protection locked="0"/>
    </xf>
    <xf numFmtId="197" fontId="9" fillId="36" borderId="3" xfId="1" applyNumberFormat="1" applyFont="1" applyFill="1" applyBorder="1" applyProtection="1">
      <protection locked="0"/>
    </xf>
    <xf numFmtId="197" fontId="9" fillId="0" borderId="3" xfId="1" applyNumberFormat="1" applyFont="1" applyFill="1" applyBorder="1" applyProtection="1">
      <protection locked="0"/>
    </xf>
    <xf numFmtId="197" fontId="10" fillId="36" borderId="22" xfId="1" applyNumberFormat="1" applyFont="1" applyFill="1" applyBorder="1" applyAlignment="1" applyProtection="1">
      <protection locked="0"/>
    </xf>
    <xf numFmtId="197" fontId="9" fillId="3" borderId="22" xfId="5" applyNumberFormat="1" applyFont="1" applyFill="1" applyBorder="1" applyProtection="1">
      <protection locked="0"/>
    </xf>
    <xf numFmtId="197" fontId="23" fillId="0" borderId="0" xfId="0" applyNumberFormat="1" applyFont="1"/>
    <xf numFmtId="0" fontId="4" fillId="0" borderId="25" xfId="0" applyFont="1" applyBorder="1" applyAlignment="1">
      <alignment horizontal="center" vertical="center"/>
    </xf>
    <xf numFmtId="197" fontId="4" fillId="0" borderId="8" xfId="0" applyNumberFormat="1" applyFont="1" applyBorder="1"/>
    <xf numFmtId="0" fontId="4" fillId="0" borderId="25" xfId="0" applyFont="1" applyBorder="1" applyAlignment="1">
      <alignment wrapText="1"/>
    </xf>
    <xf numFmtId="197" fontId="4" fillId="0" borderId="20" xfId="0" applyNumberFormat="1" applyFont="1" applyBorder="1"/>
    <xf numFmtId="197" fontId="4" fillId="0" borderId="20" xfId="0" applyNumberFormat="1" applyFont="1" applyBorder="1" applyAlignment="1">
      <alignment wrapText="1"/>
    </xf>
    <xf numFmtId="0" fontId="4" fillId="0" borderId="3" xfId="0" applyFont="1" applyBorder="1" applyAlignment="1">
      <alignment horizontal="center" vertical="center" wrapText="1"/>
    </xf>
    <xf numFmtId="9" fontId="106" fillId="0" borderId="3" xfId="0" applyNumberFormat="1" applyFont="1" applyBorder="1" applyAlignment="1">
      <alignment horizontal="center" vertical="center"/>
    </xf>
    <xf numFmtId="0" fontId="6" fillId="0" borderId="0" xfId="0" applyFont="1" applyAlignment="1">
      <alignment horizontal="center" wrapText="1"/>
    </xf>
    <xf numFmtId="9" fontId="4" fillId="0" borderId="19" xfId="20961" applyFont="1" applyBorder="1"/>
    <xf numFmtId="9" fontId="4" fillId="36" borderId="23" xfId="20961" applyFont="1" applyFill="1" applyBorder="1"/>
    <xf numFmtId="171" fontId="4" fillId="0" borderId="19" xfId="0" applyNumberFormat="1" applyFont="1" applyBorder="1"/>
    <xf numFmtId="171" fontId="6" fillId="36" borderId="22" xfId="0" applyNumberFormat="1" applyFont="1" applyFill="1" applyBorder="1" applyAlignment="1">
      <alignment horizontal="center" vertical="center"/>
    </xf>
    <xf numFmtId="0" fontId="9" fillId="0" borderId="15" xfId="0" applyFont="1" applyBorder="1" applyAlignment="1">
      <alignment horizontal="right" vertical="center" wrapText="1"/>
    </xf>
    <xf numFmtId="0" fontId="7" fillId="0" borderId="16" xfId="0" applyFont="1" applyBorder="1" applyAlignment="1">
      <alignment vertical="center" wrapText="1"/>
    </xf>
    <xf numFmtId="173" fontId="26" fillId="37" borderId="0" xfId="20"/>
    <xf numFmtId="173" fontId="26" fillId="37" borderId="69" xfId="20" applyBorder="1"/>
    <xf numFmtId="0" fontId="4" fillId="0" borderId="7" xfId="0" applyFont="1" applyBorder="1" applyAlignment="1">
      <alignment vertical="center"/>
    </xf>
    <xf numFmtId="0" fontId="4" fillId="0" borderId="76" xfId="0" applyFont="1" applyBorder="1" applyAlignment="1">
      <alignment vertical="center"/>
    </xf>
    <xf numFmtId="0" fontId="6" fillId="0" borderId="76" xfId="0" applyFont="1" applyBorder="1" applyAlignment="1">
      <alignment vertical="center"/>
    </xf>
    <xf numFmtId="0" fontId="4" fillId="0" borderId="16" xfId="0" applyFont="1" applyBorder="1" applyAlignment="1">
      <alignment vertical="center"/>
    </xf>
    <xf numFmtId="0" fontId="4" fillId="0" borderId="71" xfId="0" applyFont="1" applyBorder="1" applyAlignment="1">
      <alignment vertical="center"/>
    </xf>
    <xf numFmtId="0" fontId="4" fillId="0" borderId="73" xfId="0" applyFont="1" applyBorder="1" applyAlignment="1">
      <alignment vertical="center"/>
    </xf>
    <xf numFmtId="0" fontId="4" fillId="0" borderId="15" xfId="0" applyFont="1" applyBorder="1" applyAlignment="1">
      <alignment horizontal="center" vertical="center"/>
    </xf>
    <xf numFmtId="0" fontId="4" fillId="0" borderId="84" xfId="0" applyFont="1" applyBorder="1" applyAlignment="1">
      <alignment horizontal="center" vertical="center"/>
    </xf>
    <xf numFmtId="0" fontId="4" fillId="0" borderId="86" xfId="0" applyFont="1" applyBorder="1" applyAlignment="1">
      <alignment horizontal="center" vertical="center"/>
    </xf>
    <xf numFmtId="173" fontId="26" fillId="37" borderId="28" xfId="20" applyBorder="1"/>
    <xf numFmtId="173" fontId="26" fillId="37" borderId="88" xfId="20" applyBorder="1"/>
    <xf numFmtId="173" fontId="26" fillId="37" borderId="78" xfId="20" applyBorder="1"/>
    <xf numFmtId="173" fontId="26" fillId="37" borderId="53" xfId="20" applyBorder="1"/>
    <xf numFmtId="0" fontId="4" fillId="3" borderId="60" xfId="0" applyFont="1" applyFill="1" applyBorder="1" applyAlignment="1">
      <alignment horizontal="center" vertical="center"/>
    </xf>
    <xf numFmtId="0" fontId="4" fillId="3" borderId="0" xfId="0" applyFont="1" applyFill="1" applyAlignment="1">
      <alignment vertical="center"/>
    </xf>
    <xf numFmtId="0" fontId="4" fillId="0" borderId="66" xfId="0" applyFont="1" applyBorder="1" applyAlignment="1">
      <alignment horizontal="center" vertical="center"/>
    </xf>
    <xf numFmtId="0" fontId="4" fillId="3" borderId="74" xfId="0" applyFont="1" applyFill="1" applyBorder="1" applyAlignment="1">
      <alignment vertical="center"/>
    </xf>
    <xf numFmtId="0" fontId="14" fillId="3" borderId="89" xfId="0" applyFont="1" applyFill="1" applyBorder="1" applyAlignment="1">
      <alignment horizontal="left"/>
    </xf>
    <xf numFmtId="0" fontId="14" fillId="3" borderId="90" xfId="0" applyFont="1" applyFill="1" applyBorder="1" applyAlignment="1">
      <alignment horizontal="left"/>
    </xf>
    <xf numFmtId="0" fontId="4" fillId="0" borderId="76" xfId="0" applyFont="1" applyBorder="1" applyAlignment="1">
      <alignment horizontal="center" vertical="center" wrapText="1"/>
    </xf>
    <xf numFmtId="0" fontId="4" fillId="0" borderId="91" xfId="0" applyFont="1" applyBorder="1" applyAlignment="1">
      <alignment horizontal="center" vertical="center" wrapText="1"/>
    </xf>
    <xf numFmtId="0" fontId="6" fillId="3" borderId="92" xfId="0" applyFont="1" applyFill="1" applyBorder="1" applyAlignment="1">
      <alignment vertical="center"/>
    </xf>
    <xf numFmtId="0" fontId="4" fillId="3" borderId="20" xfId="0" applyFont="1" applyFill="1" applyBorder="1" applyAlignment="1">
      <alignment vertical="center"/>
    </xf>
    <xf numFmtId="0" fontId="4" fillId="0" borderId="93" xfId="0" applyFont="1" applyBorder="1" applyAlignment="1">
      <alignment horizontal="center" vertical="center"/>
    </xf>
    <xf numFmtId="0" fontId="6" fillId="0" borderId="22" xfId="0" applyFont="1" applyBorder="1" applyAlignment="1">
      <alignment vertical="center"/>
    </xf>
    <xf numFmtId="173" fontId="26" fillId="37" borderId="24" xfId="20" applyBorder="1"/>
    <xf numFmtId="0" fontId="4" fillId="0" borderId="7" xfId="0" applyFont="1" applyBorder="1" applyAlignment="1">
      <alignment horizontal="center" vertical="center" wrapText="1"/>
    </xf>
    <xf numFmtId="0" fontId="4" fillId="0" borderId="61" xfId="0" applyFont="1" applyBorder="1" applyAlignment="1">
      <alignment horizontal="center" vertical="center" wrapText="1"/>
    </xf>
    <xf numFmtId="0" fontId="7" fillId="0" borderId="15" xfId="11" applyFont="1" applyBorder="1" applyAlignment="1">
      <alignment vertical="center"/>
    </xf>
    <xf numFmtId="0" fontId="7" fillId="0" borderId="16" xfId="11" applyFont="1" applyBorder="1" applyAlignment="1">
      <alignment vertical="center"/>
    </xf>
    <xf numFmtId="0" fontId="15" fillId="0" borderId="17" xfId="11" applyFont="1" applyBorder="1" applyAlignment="1">
      <alignment horizontal="center" vertical="center"/>
    </xf>
    <xf numFmtId="0" fontId="0" fillId="0" borderId="93" xfId="0" applyBorder="1"/>
    <xf numFmtId="0" fontId="0" fillId="0" borderId="21" xfId="0" applyBorder="1"/>
    <xf numFmtId="0" fontId="6" fillId="36" borderId="94" xfId="0" applyFont="1" applyFill="1" applyBorder="1" applyAlignment="1">
      <alignment vertical="center" wrapText="1"/>
    </xf>
    <xf numFmtId="0" fontId="7" fillId="0" borderId="0" xfId="0" applyFont="1" applyAlignment="1">
      <alignment wrapText="1"/>
    </xf>
    <xf numFmtId="0" fontId="6" fillId="36" borderId="16" xfId="0" applyFont="1" applyFill="1" applyBorder="1" applyAlignment="1">
      <alignment horizontal="center" vertical="center" wrapText="1"/>
    </xf>
    <xf numFmtId="0" fontId="6" fillId="36" borderId="17" xfId="0" applyFont="1" applyFill="1" applyBorder="1" applyAlignment="1">
      <alignment horizontal="center" vertical="center" wrapText="1"/>
    </xf>
    <xf numFmtId="0" fontId="6" fillId="36" borderId="93" xfId="0" applyFont="1" applyFill="1" applyBorder="1" applyAlignment="1">
      <alignment horizontal="left" vertical="center" wrapText="1"/>
    </xf>
    <xf numFmtId="0" fontId="6" fillId="36" borderId="76" xfId="0" applyFont="1" applyFill="1" applyBorder="1" applyAlignment="1">
      <alignment horizontal="left" vertical="center" wrapText="1"/>
    </xf>
    <xf numFmtId="0" fontId="6" fillId="36" borderId="91" xfId="0" applyFont="1" applyFill="1" applyBorder="1" applyAlignment="1">
      <alignment horizontal="left" vertical="center" wrapText="1"/>
    </xf>
    <xf numFmtId="0" fontId="4" fillId="0" borderId="93" xfId="0" applyFont="1" applyBorder="1" applyAlignment="1">
      <alignment horizontal="right" vertical="center" wrapText="1"/>
    </xf>
    <xf numFmtId="0" fontId="4" fillId="0" borderId="76" xfId="0" applyFont="1" applyBorder="1" applyAlignment="1">
      <alignment horizontal="left" vertical="center" wrapText="1"/>
    </xf>
    <xf numFmtId="0" fontId="107" fillId="0" borderId="93" xfId="0" applyFont="1" applyBorder="1" applyAlignment="1">
      <alignment horizontal="right" vertical="center" wrapText="1"/>
    </xf>
    <xf numFmtId="0" fontId="107" fillId="0" borderId="76" xfId="0" applyFont="1" applyBorder="1" applyAlignment="1">
      <alignment horizontal="left" vertical="center" wrapText="1"/>
    </xf>
    <xf numFmtId="0" fontId="6" fillId="0" borderId="93"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7" fillId="0" borderId="0" xfId="0" applyFont="1" applyAlignment="1">
      <alignment horizontal="left" vertical="center"/>
    </xf>
    <xf numFmtId="49" fontId="108" fillId="0" borderId="21" xfId="5" applyNumberFormat="1" applyFont="1" applyBorder="1" applyAlignment="1" applyProtection="1">
      <alignment horizontal="left" vertical="center"/>
      <protection locked="0"/>
    </xf>
    <xf numFmtId="0" fontId="109" fillId="0" borderId="22" xfId="9" applyFont="1" applyBorder="1" applyAlignment="1" applyProtection="1">
      <alignment horizontal="left" vertical="center" wrapText="1"/>
      <protection locked="0"/>
    </xf>
    <xf numFmtId="0" fontId="20" fillId="0" borderId="93" xfId="0" applyFont="1" applyBorder="1" applyAlignment="1">
      <alignment horizontal="center" vertical="center" wrapText="1"/>
    </xf>
    <xf numFmtId="3" fontId="21" fillId="36" borderId="76" xfId="0" applyNumberFormat="1" applyFont="1" applyFill="1" applyBorder="1" applyAlignment="1">
      <alignment vertical="center" wrapText="1"/>
    </xf>
    <xf numFmtId="3" fontId="21" fillId="36" borderId="91" xfId="0" applyNumberFormat="1" applyFont="1" applyFill="1" applyBorder="1" applyAlignment="1">
      <alignment vertical="center" wrapText="1"/>
    </xf>
    <xf numFmtId="14" fontId="7" fillId="3" borderId="76" xfId="8" quotePrefix="1" applyNumberFormat="1" applyFont="1" applyFill="1" applyBorder="1" applyAlignment="1" applyProtection="1">
      <alignment horizontal="left" vertical="center" wrapText="1" indent="2"/>
      <protection locked="0"/>
    </xf>
    <xf numFmtId="3" fontId="21" fillId="0" borderId="76" xfId="0" applyNumberFormat="1" applyFont="1" applyBorder="1" applyAlignment="1">
      <alignment vertical="center" wrapText="1"/>
    </xf>
    <xf numFmtId="14" fontId="7" fillId="3" borderId="76" xfId="8" quotePrefix="1" applyNumberFormat="1" applyFont="1" applyFill="1" applyBorder="1" applyAlignment="1" applyProtection="1">
      <alignment horizontal="left" vertical="center" wrapText="1" indent="3"/>
      <protection locked="0"/>
    </xf>
    <xf numFmtId="0" fontId="11" fillId="0" borderId="76" xfId="17" applyFill="1" applyBorder="1" applyAlignment="1" applyProtection="1"/>
    <xf numFmtId="49" fontId="107" fillId="0" borderId="93" xfId="0" applyNumberFormat="1" applyFont="1" applyBorder="1" applyAlignment="1">
      <alignment horizontal="right" vertical="center" wrapText="1"/>
    </xf>
    <xf numFmtId="0" fontId="7" fillId="3" borderId="76" xfId="20960" applyFont="1" applyFill="1" applyBorder="1"/>
    <xf numFmtId="0" fontId="103" fillId="0" borderId="76" xfId="20960" applyFont="1" applyBorder="1" applyAlignment="1">
      <alignment horizontal="center" vertical="center"/>
    </xf>
    <xf numFmtId="0" fontId="4" fillId="0" borderId="76" xfId="0" applyFont="1" applyBorder="1"/>
    <xf numFmtId="0" fontId="11" fillId="0" borderId="76" xfId="17" applyFill="1" applyBorder="1" applyAlignment="1" applyProtection="1">
      <alignment horizontal="left" vertical="center" wrapText="1"/>
    </xf>
    <xf numFmtId="49" fontId="107" fillId="0" borderId="76" xfId="0" applyNumberFormat="1" applyFont="1" applyBorder="1" applyAlignment="1">
      <alignment horizontal="right" vertical="center" wrapText="1"/>
    </xf>
    <xf numFmtId="0" fontId="11" fillId="0" borderId="76" xfId="17" applyFill="1" applyBorder="1" applyAlignment="1" applyProtection="1">
      <alignment horizontal="left" vertical="center"/>
    </xf>
    <xf numFmtId="0" fontId="110" fillId="76" borderId="77" xfId="21412" applyFont="1" applyFill="1" applyBorder="1" applyAlignment="1" applyProtection="1">
      <alignment vertical="center" wrapText="1"/>
      <protection locked="0"/>
    </xf>
    <xf numFmtId="0" fontId="111" fillId="70" borderId="71" xfId="21412" applyFont="1" applyFill="1" applyBorder="1" applyAlignment="1" applyProtection="1">
      <alignment horizontal="center" vertical="center"/>
      <protection locked="0"/>
    </xf>
    <xf numFmtId="0" fontId="110" fillId="77" borderId="76" xfId="21412" applyFont="1" applyFill="1" applyBorder="1" applyAlignment="1" applyProtection="1">
      <alignment horizontal="center" vertical="center"/>
      <protection locked="0"/>
    </xf>
    <xf numFmtId="0" fontId="110" fillId="76" borderId="77" xfId="21412" applyFont="1" applyFill="1" applyBorder="1" applyProtection="1">
      <alignment vertical="center"/>
      <protection locked="0"/>
    </xf>
    <xf numFmtId="0" fontId="112" fillId="70" borderId="71" xfId="21412" applyFont="1" applyFill="1" applyBorder="1" applyAlignment="1" applyProtection="1">
      <alignment horizontal="center" vertical="center"/>
      <protection locked="0"/>
    </xf>
    <xf numFmtId="0" fontId="112" fillId="3" borderId="71" xfId="21412" applyFont="1" applyFill="1" applyBorder="1" applyAlignment="1" applyProtection="1">
      <alignment horizontal="center" vertical="center"/>
      <protection locked="0"/>
    </xf>
    <xf numFmtId="0" fontId="112" fillId="0" borderId="71" xfId="21412" applyFont="1" applyBorder="1" applyAlignment="1" applyProtection="1">
      <alignment horizontal="center" vertical="center"/>
      <protection locked="0"/>
    </xf>
    <xf numFmtId="0" fontId="113" fillId="77" borderId="76" xfId="21412" applyFont="1" applyFill="1" applyBorder="1" applyAlignment="1" applyProtection="1">
      <alignment horizontal="center" vertical="center"/>
      <protection locked="0"/>
    </xf>
    <xf numFmtId="0" fontId="110" fillId="76" borderId="77" xfId="21412" applyFont="1" applyFill="1" applyBorder="1" applyAlignment="1" applyProtection="1">
      <alignment horizontal="center" vertical="center"/>
      <protection locked="0"/>
    </xf>
    <xf numFmtId="0" fontId="62" fillId="76" borderId="77" xfId="21412" applyFont="1" applyFill="1" applyBorder="1" applyProtection="1">
      <alignment vertical="center"/>
      <protection locked="0"/>
    </xf>
    <xf numFmtId="0" fontId="112" fillId="70" borderId="76" xfId="21412" applyFont="1" applyFill="1" applyBorder="1" applyAlignment="1" applyProtection="1">
      <alignment horizontal="center" vertical="center"/>
      <protection locked="0"/>
    </xf>
    <xf numFmtId="0" fontId="36" fillId="70" borderId="76" xfId="21412" applyFont="1" applyFill="1" applyBorder="1" applyAlignment="1" applyProtection="1">
      <alignment horizontal="center" vertical="center"/>
      <protection locked="0"/>
    </xf>
    <xf numFmtId="0" fontId="62" fillId="76" borderId="75" xfId="21412" applyFont="1" applyFill="1" applyBorder="1" applyProtection="1">
      <alignment vertical="center"/>
      <protection locked="0"/>
    </xf>
    <xf numFmtId="0" fontId="111" fillId="0" borderId="75" xfId="21412" applyFont="1" applyBorder="1" applyAlignment="1" applyProtection="1">
      <alignment horizontal="left" vertical="center" wrapText="1"/>
      <protection locked="0"/>
    </xf>
    <xf numFmtId="169" fontId="111" fillId="0" borderId="76" xfId="948" applyNumberFormat="1" applyFont="1" applyFill="1" applyBorder="1" applyAlignment="1" applyProtection="1">
      <alignment horizontal="right" vertical="center"/>
      <protection locked="0"/>
    </xf>
    <xf numFmtId="0" fontId="110" fillId="77" borderId="75" xfId="21412" applyFont="1" applyFill="1" applyBorder="1" applyAlignment="1" applyProtection="1">
      <alignment vertical="top" wrapText="1"/>
      <protection locked="0"/>
    </xf>
    <xf numFmtId="169" fontId="111" fillId="77" borderId="76" xfId="948" applyNumberFormat="1" applyFont="1" applyFill="1" applyBorder="1" applyAlignment="1" applyProtection="1">
      <alignment horizontal="right" vertical="center"/>
    </xf>
    <xf numFmtId="169" fontId="62" fillId="76" borderId="75" xfId="948" applyNumberFormat="1" applyFont="1" applyFill="1" applyBorder="1" applyAlignment="1" applyProtection="1">
      <alignment horizontal="right" vertical="center"/>
      <protection locked="0"/>
    </xf>
    <xf numFmtId="0" fontId="111" fillId="70" borderId="75" xfId="21412" applyFont="1" applyFill="1" applyBorder="1" applyAlignment="1" applyProtection="1">
      <alignment vertical="center" wrapText="1"/>
      <protection locked="0"/>
    </xf>
    <xf numFmtId="0" fontId="111" fillId="70" borderId="75" xfId="21412" applyFont="1" applyFill="1" applyBorder="1" applyAlignment="1" applyProtection="1">
      <alignment horizontal="left" vertical="center" wrapText="1"/>
      <protection locked="0"/>
    </xf>
    <xf numFmtId="0" fontId="111" fillId="0" borderId="75" xfId="21412" applyFont="1" applyBorder="1" applyAlignment="1" applyProtection="1">
      <alignment vertical="center" wrapText="1"/>
      <protection locked="0"/>
    </xf>
    <xf numFmtId="0" fontId="111" fillId="3" borderId="75" xfId="21412" applyFont="1" applyFill="1" applyBorder="1" applyAlignment="1" applyProtection="1">
      <alignment horizontal="left" vertical="center" wrapText="1"/>
      <protection locked="0"/>
    </xf>
    <xf numFmtId="0" fontId="110" fillId="77" borderId="75" xfId="21412" applyFont="1" applyFill="1" applyBorder="1" applyAlignment="1" applyProtection="1">
      <alignment vertical="center" wrapText="1"/>
      <protection locked="0"/>
    </xf>
    <xf numFmtId="169" fontId="110" fillId="76" borderId="75" xfId="948" applyNumberFormat="1" applyFont="1" applyFill="1" applyBorder="1" applyAlignment="1" applyProtection="1">
      <alignment horizontal="right" vertical="center"/>
      <protection locked="0"/>
    </xf>
    <xf numFmtId="169" fontId="111" fillId="3" borderId="76" xfId="948" applyNumberFormat="1" applyFont="1" applyFill="1" applyBorder="1" applyAlignment="1" applyProtection="1">
      <alignment horizontal="right" vertical="center"/>
      <protection locked="0"/>
    </xf>
    <xf numFmtId="1" fontId="6" fillId="36" borderId="91" xfId="0" applyNumberFormat="1" applyFont="1" applyFill="1" applyBorder="1" applyAlignment="1">
      <alignment horizontal="right" vertical="center" wrapText="1"/>
    </xf>
    <xf numFmtId="1" fontId="6" fillId="36" borderId="91" xfId="0" applyNumberFormat="1" applyFont="1" applyFill="1" applyBorder="1" applyAlignment="1">
      <alignment horizontal="center" vertical="center" wrapText="1"/>
    </xf>
    <xf numFmtId="10" fontId="7" fillId="0" borderId="76" xfId="20961" applyNumberFormat="1" applyFont="1" applyFill="1" applyBorder="1" applyAlignment="1">
      <alignment horizontal="left" vertical="center" wrapText="1"/>
    </xf>
    <xf numFmtId="10" fontId="4" fillId="0" borderId="76" xfId="20961" applyNumberFormat="1" applyFont="1" applyFill="1" applyBorder="1" applyAlignment="1">
      <alignment horizontal="left" vertical="center" wrapText="1"/>
    </xf>
    <xf numFmtId="10" fontId="6" fillId="36" borderId="76" xfId="0" applyNumberFormat="1" applyFont="1" applyFill="1" applyBorder="1" applyAlignment="1">
      <alignment horizontal="left" vertical="center" wrapText="1"/>
    </xf>
    <xf numFmtId="10" fontId="107" fillId="0" borderId="76" xfId="20961" applyNumberFormat="1" applyFont="1" applyFill="1" applyBorder="1" applyAlignment="1">
      <alignment horizontal="left" vertical="center" wrapText="1"/>
    </xf>
    <xf numFmtId="10" fontId="6" fillId="36" borderId="76" xfId="20961" applyNumberFormat="1" applyFont="1" applyFill="1" applyBorder="1" applyAlignment="1">
      <alignment horizontal="left" vertical="center" wrapText="1"/>
    </xf>
    <xf numFmtId="10" fontId="6" fillId="36" borderId="76" xfId="0" applyNumberFormat="1" applyFont="1" applyFill="1" applyBorder="1" applyAlignment="1">
      <alignment horizontal="center" vertical="center" wrapText="1"/>
    </xf>
    <xf numFmtId="10" fontId="109" fillId="0" borderId="22" xfId="20961" applyNumberFormat="1" applyFont="1" applyFill="1" applyBorder="1" applyAlignment="1" applyProtection="1">
      <alignment horizontal="left" vertical="center"/>
    </xf>
    <xf numFmtId="168" fontId="7" fillId="0" borderId="0" xfId="7" applyFont="1"/>
    <xf numFmtId="0" fontId="106" fillId="0" borderId="0" xfId="0" applyFont="1" applyAlignment="1">
      <alignment wrapText="1"/>
    </xf>
    <xf numFmtId="0" fontId="10" fillId="0" borderId="25" xfId="0" applyFont="1" applyBorder="1" applyAlignment="1">
      <alignment horizontal="center" wrapText="1"/>
    </xf>
    <xf numFmtId="0" fontId="10" fillId="0" borderId="8" xfId="0" applyFont="1" applyBorder="1" applyAlignment="1">
      <alignment horizontal="center" vertical="center" wrapText="1"/>
    </xf>
    <xf numFmtId="0" fontId="9" fillId="0" borderId="93" xfId="0" applyFont="1" applyBorder="1" applyAlignment="1">
      <alignment horizontal="right" vertical="center" wrapText="1"/>
    </xf>
    <xf numFmtId="0" fontId="7" fillId="0" borderId="76" xfId="0" applyFont="1" applyBorder="1" applyAlignment="1">
      <alignment vertical="center" wrapText="1"/>
    </xf>
    <xf numFmtId="0" fontId="4" fillId="0" borderId="76" xfId="0" applyFont="1" applyBorder="1" applyAlignment="1">
      <alignment vertical="center" wrapText="1"/>
    </xf>
    <xf numFmtId="0" fontId="4" fillId="0" borderId="76" xfId="0" applyFont="1" applyBorder="1" applyAlignment="1">
      <alignment horizontal="left" vertical="center" wrapText="1" indent="2"/>
    </xf>
    <xf numFmtId="3" fontId="21" fillId="36" borderId="77" xfId="0" applyNumberFormat="1" applyFont="1" applyFill="1" applyBorder="1" applyAlignment="1">
      <alignment vertical="center" wrapText="1"/>
    </xf>
    <xf numFmtId="3" fontId="21" fillId="36" borderId="20" xfId="0" applyNumberFormat="1" applyFont="1" applyFill="1" applyBorder="1" applyAlignment="1">
      <alignment vertical="center" wrapText="1"/>
    </xf>
    <xf numFmtId="3" fontId="21" fillId="0" borderId="77" xfId="0" applyNumberFormat="1" applyFont="1" applyBorder="1" applyAlignment="1">
      <alignment vertical="center" wrapText="1"/>
    </xf>
    <xf numFmtId="3" fontId="21" fillId="0" borderId="20" xfId="0" applyNumberFormat="1" applyFont="1" applyBorder="1" applyAlignment="1">
      <alignment vertical="center" wrapText="1"/>
    </xf>
    <xf numFmtId="3" fontId="21" fillId="36" borderId="24" xfId="0" applyNumberFormat="1" applyFont="1" applyFill="1" applyBorder="1" applyAlignment="1">
      <alignment vertical="center" wrapText="1"/>
    </xf>
    <xf numFmtId="3" fontId="21" fillId="36" borderId="35" xfId="0" applyNumberFormat="1" applyFont="1" applyFill="1" applyBorder="1" applyAlignment="1">
      <alignment vertical="center" wrapText="1"/>
    </xf>
    <xf numFmtId="0" fontId="6" fillId="0" borderId="22" xfId="0" applyFont="1" applyBorder="1" applyAlignment="1">
      <alignment vertical="center" wrapText="1"/>
    </xf>
    <xf numFmtId="0" fontId="4" fillId="0" borderId="91" xfId="0" applyFont="1" applyBorder="1"/>
    <xf numFmtId="0" fontId="4" fillId="0" borderId="23" xfId="0" applyFont="1" applyBorder="1"/>
    <xf numFmtId="0" fontId="9" fillId="0" borderId="91" xfId="0" applyFont="1" applyBorder="1"/>
    <xf numFmtId="0" fontId="9" fillId="0" borderId="91" xfId="0" applyFont="1" applyBorder="1" applyAlignment="1">
      <alignment wrapText="1"/>
    </xf>
    <xf numFmtId="0" fontId="10" fillId="0" borderId="17" xfId="0" applyFont="1" applyBorder="1" applyAlignment="1">
      <alignment horizontal="center"/>
    </xf>
    <xf numFmtId="0" fontId="10" fillId="0" borderId="91" xfId="0" applyFont="1" applyBorder="1" applyAlignment="1">
      <alignment horizontal="center"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0" fontId="9" fillId="0" borderId="93" xfId="0" applyFont="1" applyBorder="1" applyAlignment="1">
      <alignment horizontal="center" vertical="center" wrapText="1"/>
    </xf>
    <xf numFmtId="0" fontId="15" fillId="0" borderId="76" xfId="0" applyFont="1" applyBorder="1" applyAlignment="1">
      <alignment horizontal="center" vertical="center" wrapText="1"/>
    </xf>
    <xf numFmtId="0" fontId="16" fillId="0" borderId="76" xfId="0" applyFont="1" applyBorder="1" applyAlignment="1">
      <alignment horizontal="left" vertical="center" wrapText="1"/>
    </xf>
    <xf numFmtId="197" fontId="7" fillId="0" borderId="76" xfId="0" applyNumberFormat="1" applyFont="1" applyBorder="1" applyAlignment="1" applyProtection="1">
      <alignment vertical="center" wrapText="1"/>
      <protection locked="0"/>
    </xf>
    <xf numFmtId="197" fontId="4" fillId="0" borderId="76" xfId="0" applyNumberFormat="1" applyFont="1" applyBorder="1" applyAlignment="1" applyProtection="1">
      <alignment vertical="center" wrapText="1"/>
      <protection locked="0"/>
    </xf>
    <xf numFmtId="197" fontId="4" fillId="0" borderId="91" xfId="0" applyNumberFormat="1" applyFont="1" applyBorder="1" applyAlignment="1" applyProtection="1">
      <alignment vertical="center" wrapText="1"/>
      <protection locked="0"/>
    </xf>
    <xf numFmtId="197" fontId="7" fillId="0" borderId="76" xfId="0" applyNumberFormat="1" applyFont="1" applyBorder="1" applyAlignment="1" applyProtection="1">
      <alignment horizontal="right" vertical="center" wrapText="1"/>
      <protection locked="0"/>
    </xf>
    <xf numFmtId="0" fontId="9" fillId="2" borderId="93" xfId="0" applyFont="1" applyFill="1" applyBorder="1" applyAlignment="1">
      <alignment horizontal="right" vertical="center"/>
    </xf>
    <xf numFmtId="0" fontId="9" fillId="2" borderId="76" xfId="0" applyFont="1" applyFill="1" applyBorder="1" applyAlignment="1">
      <alignment vertical="center"/>
    </xf>
    <xf numFmtId="197" fontId="9" fillId="2" borderId="76" xfId="0" applyNumberFormat="1" applyFont="1" applyFill="1" applyBorder="1" applyAlignment="1" applyProtection="1">
      <alignment vertical="center"/>
      <protection locked="0"/>
    </xf>
    <xf numFmtId="197" fontId="17" fillId="2" borderId="76" xfId="0" applyNumberFormat="1" applyFont="1" applyFill="1" applyBorder="1" applyAlignment="1" applyProtection="1">
      <alignment vertical="center"/>
      <protection locked="0"/>
    </xf>
    <xf numFmtId="197" fontId="17" fillId="2" borderId="91" xfId="0" applyNumberFormat="1" applyFont="1" applyFill="1" applyBorder="1" applyAlignment="1" applyProtection="1">
      <alignment vertical="center"/>
      <protection locked="0"/>
    </xf>
    <xf numFmtId="197" fontId="9" fillId="2" borderId="91" xfId="0" applyNumberFormat="1" applyFont="1" applyFill="1" applyBorder="1" applyAlignment="1" applyProtection="1">
      <alignment vertical="center"/>
      <protection locked="0"/>
    </xf>
    <xf numFmtId="0" fontId="15" fillId="0" borderId="93" xfId="0" applyFont="1" applyBorder="1" applyAlignment="1">
      <alignment horizontal="center" vertical="center" wrapText="1"/>
    </xf>
    <xf numFmtId="14" fontId="4" fillId="0" borderId="0" xfId="0" applyNumberFormat="1" applyFont="1"/>
    <xf numFmtId="10" fontId="4" fillId="0" borderId="76" xfId="20961" applyNumberFormat="1" applyFont="1" applyFill="1" applyBorder="1" applyAlignment="1" applyProtection="1">
      <alignment horizontal="right" vertical="center" wrapText="1"/>
      <protection locked="0"/>
    </xf>
    <xf numFmtId="10" fontId="4" fillId="0" borderId="76" xfId="20961" applyNumberFormat="1" applyFont="1" applyBorder="1" applyAlignment="1" applyProtection="1">
      <alignment vertical="center" wrapText="1"/>
      <protection locked="0"/>
    </xf>
    <xf numFmtId="10" fontId="4" fillId="0" borderId="91" xfId="20961" applyNumberFormat="1" applyFont="1" applyBorder="1" applyAlignment="1" applyProtection="1">
      <alignment vertical="center" wrapText="1"/>
      <protection locked="0"/>
    </xf>
    <xf numFmtId="0" fontId="4" fillId="3" borderId="52" xfId="0" applyFont="1" applyFill="1" applyBorder="1"/>
    <xf numFmtId="0" fontId="4" fillId="3" borderId="96" xfId="0" applyFont="1" applyFill="1" applyBorder="1" applyAlignment="1">
      <alignment wrapText="1"/>
    </xf>
    <xf numFmtId="0" fontId="4" fillId="3" borderId="97" xfId="0" applyFont="1" applyFill="1" applyBorder="1"/>
    <xf numFmtId="0" fontId="6" fillId="3" borderId="11" xfId="0" applyFont="1" applyFill="1" applyBorder="1" applyAlignment="1">
      <alignment horizontal="center" wrapText="1"/>
    </xf>
    <xf numFmtId="0" fontId="4" fillId="0" borderId="76" xfId="0" applyFont="1" applyBorder="1" applyAlignment="1">
      <alignment horizontal="center"/>
    </xf>
    <xf numFmtId="0" fontId="4" fillId="3" borderId="60"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69" xfId="0" applyFont="1" applyFill="1" applyBorder="1" applyAlignment="1">
      <alignment horizontal="center" vertical="center" wrapText="1"/>
    </xf>
    <xf numFmtId="0" fontId="4" fillId="0" borderId="93" xfId="0" applyFont="1" applyBorder="1"/>
    <xf numFmtId="0" fontId="4" fillId="0" borderId="76" xfId="0" applyFont="1" applyBorder="1" applyAlignment="1">
      <alignment wrapText="1"/>
    </xf>
    <xf numFmtId="169" fontId="4" fillId="0" borderId="76" xfId="7" applyNumberFormat="1" applyFont="1" applyBorder="1"/>
    <xf numFmtId="169" fontId="4" fillId="0" borderId="91" xfId="7" applyNumberFormat="1" applyFont="1" applyBorder="1"/>
    <xf numFmtId="0" fontId="14" fillId="0" borderId="76" xfId="0" applyFont="1" applyBorder="1" applyAlignment="1">
      <alignment horizontal="left" wrapText="1" indent="2"/>
    </xf>
    <xf numFmtId="173" fontId="26" fillId="37" borderId="76" xfId="20" applyBorder="1"/>
    <xf numFmtId="169" fontId="4" fillId="0" borderId="76" xfId="7" applyNumberFormat="1" applyFont="1" applyBorder="1" applyAlignment="1">
      <alignment vertical="center"/>
    </xf>
    <xf numFmtId="0" fontId="6" fillId="0" borderId="93" xfId="0" applyFont="1" applyBorder="1"/>
    <xf numFmtId="0" fontId="6" fillId="0" borderId="76" xfId="0" applyFont="1" applyBorder="1" applyAlignment="1">
      <alignment wrapText="1"/>
    </xf>
    <xf numFmtId="169" fontId="6" fillId="0" borderId="91" xfId="7" applyNumberFormat="1" applyFont="1" applyBorder="1"/>
    <xf numFmtId="0" fontId="3" fillId="3" borderId="60" xfId="0" applyFont="1" applyFill="1" applyBorder="1" applyAlignment="1">
      <alignment horizontal="left"/>
    </xf>
    <xf numFmtId="169" fontId="4" fillId="3" borderId="0" xfId="7" applyNumberFormat="1" applyFont="1" applyFill="1" applyBorder="1"/>
    <xf numFmtId="169" fontId="4" fillId="3" borderId="0" xfId="7" applyNumberFormat="1" applyFont="1" applyFill="1" applyBorder="1" applyAlignment="1">
      <alignment vertical="center"/>
    </xf>
    <xf numFmtId="169" fontId="4" fillId="3" borderId="69" xfId="7" applyNumberFormat="1" applyFont="1" applyFill="1" applyBorder="1"/>
    <xf numFmtId="169" fontId="4" fillId="0" borderId="76" xfId="7" applyNumberFormat="1" applyFont="1" applyFill="1" applyBorder="1"/>
    <xf numFmtId="169" fontId="4" fillId="0" borderId="76" xfId="7" applyNumberFormat="1" applyFont="1" applyFill="1" applyBorder="1" applyAlignment="1">
      <alignment vertical="center"/>
    </xf>
    <xf numFmtId="0" fontId="14" fillId="0" borderId="76"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69" xfId="0" applyFont="1" applyFill="1" applyBorder="1"/>
    <xf numFmtId="0" fontId="6" fillId="0" borderId="21" xfId="0" applyFont="1" applyBorder="1"/>
    <xf numFmtId="0" fontId="6" fillId="0" borderId="22" xfId="0" applyFont="1" applyBorder="1" applyAlignment="1">
      <alignment wrapText="1"/>
    </xf>
    <xf numFmtId="173" fontId="26" fillId="37" borderId="94" xfId="20" applyBorder="1"/>
    <xf numFmtId="10" fontId="6" fillId="0" borderId="23" xfId="20961" applyNumberFormat="1" applyFont="1" applyBorder="1"/>
    <xf numFmtId="0" fontId="9" fillId="2" borderId="84" xfId="0" applyFont="1" applyFill="1" applyBorder="1" applyAlignment="1">
      <alignment horizontal="right" vertical="center"/>
    </xf>
    <xf numFmtId="0" fontId="9" fillId="2" borderId="71" xfId="0" applyFont="1" applyFill="1" applyBorder="1" applyAlignment="1">
      <alignment vertical="center"/>
    </xf>
    <xf numFmtId="197" fontId="9" fillId="2" borderId="71" xfId="0" applyNumberFormat="1" applyFont="1" applyFill="1" applyBorder="1" applyAlignment="1" applyProtection="1">
      <alignment vertical="center"/>
      <protection locked="0"/>
    </xf>
    <xf numFmtId="197" fontId="17" fillId="2" borderId="71" xfId="0" applyNumberFormat="1" applyFont="1" applyFill="1" applyBorder="1" applyAlignment="1" applyProtection="1">
      <alignment vertical="center"/>
      <protection locked="0"/>
    </xf>
    <xf numFmtId="197" fontId="17" fillId="2" borderId="85" xfId="0" applyNumberFormat="1" applyFont="1" applyFill="1" applyBorder="1" applyAlignment="1" applyProtection="1">
      <alignment vertical="center"/>
      <protection locked="0"/>
    </xf>
    <xf numFmtId="0" fontId="9" fillId="0" borderId="76" xfId="0" applyFont="1" applyBorder="1" applyAlignment="1">
      <alignment horizontal="left" vertical="center" wrapText="1"/>
    </xf>
    <xf numFmtId="0" fontId="6" fillId="3" borderId="0" xfId="0" applyFont="1" applyFill="1" applyAlignment="1">
      <alignment horizontal="center"/>
    </xf>
    <xf numFmtId="0" fontId="114" fillId="0" borderId="0" xfId="11" applyFont="1"/>
    <xf numFmtId="0" fontId="115" fillId="0" borderId="0" xfId="0" applyFont="1"/>
    <xf numFmtId="0" fontId="116" fillId="0" borderId="0" xfId="11" applyFont="1"/>
    <xf numFmtId="14" fontId="115" fillId="0" borderId="0" xfId="0" applyNumberFormat="1" applyFont="1"/>
    <xf numFmtId="0" fontId="115" fillId="0" borderId="0" xfId="0" applyFont="1" applyAlignment="1">
      <alignment wrapText="1"/>
    </xf>
    <xf numFmtId="0" fontId="118" fillId="0" borderId="0" xfId="0" applyFont="1"/>
    <xf numFmtId="0" fontId="115" fillId="0" borderId="0" xfId="0" applyFont="1" applyAlignment="1">
      <alignment horizontal="left"/>
    </xf>
    <xf numFmtId="0" fontId="117" fillId="0" borderId="107" xfId="0" applyFont="1" applyBorder="1" applyAlignment="1">
      <alignment horizontal="left" vertical="center" wrapText="1"/>
    </xf>
    <xf numFmtId="0" fontId="123" fillId="0" borderId="0" xfId="0" applyFont="1"/>
    <xf numFmtId="0" fontId="115" fillId="0" borderId="0" xfId="0" applyFont="1" applyAlignment="1">
      <alignment horizontal="left" vertical="top" wrapText="1"/>
    </xf>
    <xf numFmtId="197" fontId="7" fillId="3" borderId="91" xfId="2" applyNumberFormat="1" applyFont="1" applyFill="1" applyBorder="1" applyAlignment="1" applyProtection="1">
      <alignment vertical="top" wrapText="1"/>
      <protection locked="0"/>
    </xf>
    <xf numFmtId="0" fontId="126" fillId="3" borderId="76" xfId="21414" applyFont="1" applyFill="1" applyBorder="1" applyAlignment="1">
      <alignment horizontal="left" vertical="center" wrapText="1"/>
    </xf>
    <xf numFmtId="0" fontId="127" fillId="0" borderId="76" xfId="21414" applyFont="1" applyBorder="1" applyAlignment="1">
      <alignment horizontal="left" vertical="center" wrapText="1" indent="1"/>
    </xf>
    <xf numFmtId="0" fontId="128" fillId="3" borderId="76" xfId="21414" applyFont="1" applyFill="1" applyBorder="1" applyAlignment="1">
      <alignment horizontal="left" vertical="center" wrapText="1"/>
    </xf>
    <xf numFmtId="0" fontId="127" fillId="3" borderId="76" xfId="21414" applyFont="1" applyFill="1" applyBorder="1" applyAlignment="1">
      <alignment horizontal="left" vertical="center" wrapText="1" indent="1"/>
    </xf>
    <xf numFmtId="0" fontId="126" fillId="0" borderId="114" xfId="0" applyFont="1" applyBorder="1" applyAlignment="1">
      <alignment horizontal="left" vertical="center" wrapText="1"/>
    </xf>
    <xf numFmtId="0" fontId="128" fillId="0" borderId="114" xfId="0" applyFont="1" applyBorder="1" applyAlignment="1">
      <alignment horizontal="left" vertical="center" wrapText="1"/>
    </xf>
    <xf numFmtId="0" fontId="129" fillId="3" borderId="114" xfId="0" applyFont="1" applyFill="1" applyBorder="1" applyAlignment="1">
      <alignment horizontal="left" vertical="center" wrapText="1" indent="1"/>
    </xf>
    <xf numFmtId="0" fontId="128" fillId="3" borderId="114" xfId="0" applyFont="1" applyFill="1" applyBorder="1" applyAlignment="1">
      <alignment horizontal="left" vertical="center" wrapText="1"/>
    </xf>
    <xf numFmtId="0" fontId="128" fillId="3" borderId="115" xfId="0" applyFont="1" applyFill="1" applyBorder="1" applyAlignment="1">
      <alignment horizontal="left" vertical="center" wrapText="1"/>
    </xf>
    <xf numFmtId="0" fontId="129" fillId="0" borderId="114" xfId="0" applyFont="1" applyBorder="1" applyAlignment="1">
      <alignment horizontal="left" vertical="center" wrapText="1" indent="1"/>
    </xf>
    <xf numFmtId="0" fontId="129" fillId="0" borderId="76" xfId="21414" applyFont="1" applyBorder="1" applyAlignment="1">
      <alignment horizontal="left" vertical="center" wrapText="1" indent="1"/>
    </xf>
    <xf numFmtId="0" fontId="128" fillId="3" borderId="116" xfId="0" applyFont="1" applyFill="1" applyBorder="1" applyAlignment="1">
      <alignment horizontal="left" vertical="center" wrapText="1"/>
    </xf>
    <xf numFmtId="0" fontId="127" fillId="3" borderId="114" xfId="0" applyFont="1" applyFill="1" applyBorder="1" applyAlignment="1">
      <alignment horizontal="left" vertical="center" wrapText="1" indent="1"/>
    </xf>
    <xf numFmtId="0" fontId="9" fillId="0" borderId="117" xfId="0" applyFont="1" applyBorder="1" applyAlignment="1">
      <alignment horizontal="center" vertical="center" wrapText="1"/>
    </xf>
    <xf numFmtId="0" fontId="9" fillId="0" borderId="91" xfId="0" applyFont="1" applyBorder="1" applyAlignment="1">
      <alignment horizontal="center" vertical="center" wrapText="1"/>
    </xf>
    <xf numFmtId="0" fontId="0" fillId="0" borderId="117" xfId="0" applyBorder="1" applyAlignment="1">
      <alignment horizontal="center"/>
    </xf>
    <xf numFmtId="0" fontId="15" fillId="0" borderId="117" xfId="0" applyFont="1" applyBorder="1" applyAlignment="1">
      <alignment vertical="center" wrapText="1"/>
    </xf>
    <xf numFmtId="0" fontId="7" fillId="0" borderId="117" xfId="0" applyFont="1" applyBorder="1" applyAlignment="1">
      <alignment horizontal="left" vertical="center" wrapText="1" indent="1"/>
    </xf>
    <xf numFmtId="0" fontId="3" fillId="0" borderId="117" xfId="0" applyFont="1" applyBorder="1" applyAlignment="1">
      <alignment vertical="center"/>
    </xf>
    <xf numFmtId="0" fontId="132" fillId="0" borderId="117" xfId="0" applyFont="1" applyBorder="1" applyAlignment="1" applyProtection="1">
      <alignment horizontal="left" vertical="center" indent="1"/>
      <protection locked="0"/>
    </xf>
    <xf numFmtId="0" fontId="133" fillId="0" borderId="117" xfId="0" applyFont="1" applyBorder="1" applyAlignment="1" applyProtection="1">
      <alignment horizontal="left" vertical="center" indent="3"/>
      <protection locked="0"/>
    </xf>
    <xf numFmtId="0" fontId="134" fillId="0" borderId="117" xfId="0" applyFont="1" applyBorder="1" applyAlignment="1" applyProtection="1">
      <alignment horizontal="left" vertical="center" indent="3"/>
      <protection locked="0"/>
    </xf>
    <xf numFmtId="0" fontId="3" fillId="0" borderId="117" xfId="0" applyFont="1" applyBorder="1"/>
    <xf numFmtId="0" fontId="0" fillId="0" borderId="0" xfId="0" applyAlignment="1">
      <alignment horizontal="center"/>
    </xf>
    <xf numFmtId="197" fontId="9" fillId="0" borderId="0" xfId="0" applyNumberFormat="1" applyFont="1" applyAlignment="1">
      <alignment horizontal="right"/>
    </xf>
    <xf numFmtId="0" fontId="0" fillId="0" borderId="117" xfId="0" applyBorder="1" applyAlignment="1">
      <alignment horizontal="center" vertical="center"/>
    </xf>
    <xf numFmtId="171" fontId="22" fillId="0" borderId="54" xfId="0" applyNumberFormat="1" applyFont="1" applyBorder="1" applyAlignment="1">
      <alignment horizontal="center"/>
    </xf>
    <xf numFmtId="171" fontId="18" fillId="0" borderId="56" xfId="0" applyNumberFormat="1" applyFont="1" applyBorder="1" applyAlignment="1">
      <alignment horizontal="center"/>
    </xf>
    <xf numFmtId="0" fontId="118" fillId="0" borderId="117" xfId="0" applyFont="1" applyBorder="1"/>
    <xf numFmtId="49" fontId="120" fillId="0" borderId="117" xfId="5" applyNumberFormat="1" applyFont="1" applyBorder="1" applyAlignment="1" applyProtection="1">
      <alignment horizontal="right" vertical="center"/>
      <protection locked="0"/>
    </xf>
    <xf numFmtId="0" fontId="119" fillId="3" borderId="117" xfId="13" applyFont="1" applyFill="1" applyBorder="1" applyAlignment="1" applyProtection="1">
      <alignment horizontal="left" vertical="center" wrapText="1"/>
      <protection locked="0"/>
    </xf>
    <xf numFmtId="49" fontId="119" fillId="3" borderId="117" xfId="5" applyNumberFormat="1" applyFont="1" applyFill="1" applyBorder="1" applyAlignment="1" applyProtection="1">
      <alignment horizontal="right" vertical="center"/>
      <protection locked="0"/>
    </xf>
    <xf numFmtId="0" fontId="119" fillId="0" borderId="117" xfId="13" applyFont="1" applyBorder="1" applyAlignment="1" applyProtection="1">
      <alignment horizontal="left" vertical="center" wrapText="1"/>
      <protection locked="0"/>
    </xf>
    <xf numFmtId="49" fontId="119" fillId="0" borderId="117" xfId="5" applyNumberFormat="1" applyFont="1" applyBorder="1" applyAlignment="1" applyProtection="1">
      <alignment horizontal="right" vertical="center"/>
      <protection locked="0"/>
    </xf>
    <xf numFmtId="0" fontId="121" fillId="0" borderId="117" xfId="13" applyFont="1" applyBorder="1" applyAlignment="1" applyProtection="1">
      <alignment horizontal="left" vertical="center" wrapText="1"/>
      <protection locked="0"/>
    </xf>
    <xf numFmtId="0" fontId="118" fillId="0" borderId="117" xfId="0" applyFont="1" applyBorder="1" applyAlignment="1">
      <alignment horizontal="center" vertical="center" wrapText="1"/>
    </xf>
    <xf numFmtId="0" fontId="114" fillId="0" borderId="125" xfId="0" applyFont="1" applyBorder="1"/>
    <xf numFmtId="0" fontId="114" fillId="0" borderId="125" xfId="0" applyFont="1" applyBorder="1" applyAlignment="1">
      <alignment horizontal="left" indent="8"/>
    </xf>
    <xf numFmtId="0" fontId="114" fillId="0" borderId="125" xfId="0" applyFont="1" applyBorder="1" applyAlignment="1">
      <alignment wrapText="1"/>
    </xf>
    <xf numFmtId="0" fontId="117" fillId="0" borderId="125" xfId="0" applyFont="1" applyBorder="1"/>
    <xf numFmtId="49" fontId="120" fillId="0" borderId="125" xfId="5" applyNumberFormat="1" applyFont="1" applyBorder="1" applyAlignment="1" applyProtection="1">
      <alignment horizontal="right" vertical="center" wrapText="1"/>
      <protection locked="0"/>
    </xf>
    <xf numFmtId="49" fontId="119" fillId="3" borderId="125" xfId="5" applyNumberFormat="1" applyFont="1" applyFill="1" applyBorder="1" applyAlignment="1" applyProtection="1">
      <alignment horizontal="right" vertical="center" wrapText="1"/>
      <protection locked="0"/>
    </xf>
    <xf numFmtId="49" fontId="119" fillId="0" borderId="125" xfId="5" applyNumberFormat="1" applyFont="1" applyBorder="1" applyAlignment="1" applyProtection="1">
      <alignment horizontal="right" vertical="center" wrapText="1"/>
      <protection locked="0"/>
    </xf>
    <xf numFmtId="0" fontId="114" fillId="0" borderId="125" xfId="0" applyFont="1" applyBorder="1" applyAlignment="1">
      <alignment horizontal="center" vertical="center" wrapText="1"/>
    </xf>
    <xf numFmtId="0" fontId="114" fillId="0" borderId="126" xfId="0" applyFont="1" applyBorder="1" applyAlignment="1">
      <alignment horizontal="center" vertical="center" wrapText="1"/>
    </xf>
    <xf numFmtId="0" fontId="114" fillId="0" borderId="125"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4" fillId="0" borderId="125" xfId="0" applyFont="1" applyBorder="1" applyAlignment="1">
      <alignment horizontal="left" vertical="center" wrapText="1"/>
    </xf>
    <xf numFmtId="0" fontId="118" fillId="0" borderId="125" xfId="0" applyFont="1" applyBorder="1"/>
    <xf numFmtId="0" fontId="117" fillId="0" borderId="125" xfId="0" applyFont="1" applyBorder="1" applyAlignment="1">
      <alignment horizontal="left" wrapText="1" indent="1"/>
    </xf>
    <xf numFmtId="0" fontId="117" fillId="0" borderId="125" xfId="0" applyFont="1" applyBorder="1" applyAlignment="1">
      <alignment horizontal="left" vertical="center" indent="1"/>
    </xf>
    <xf numFmtId="0" fontId="115" fillId="0" borderId="125" xfId="0" applyFont="1" applyBorder="1"/>
    <xf numFmtId="0" fontId="114" fillId="0" borderId="125" xfId="0" applyFont="1" applyBorder="1" applyAlignment="1">
      <alignment horizontal="left" wrapText="1" indent="1"/>
    </xf>
    <xf numFmtId="0" fontId="114" fillId="0" borderId="125" xfId="0" applyFont="1" applyBorder="1" applyAlignment="1">
      <alignment horizontal="left" indent="1"/>
    </xf>
    <xf numFmtId="0" fontId="114" fillId="0" borderId="125" xfId="0" applyFont="1" applyBorder="1" applyAlignment="1">
      <alignment horizontal="left" wrapText="1" indent="4"/>
    </xf>
    <xf numFmtId="0" fontId="114" fillId="0" borderId="125" xfId="0" applyFont="1" applyBorder="1" applyAlignment="1">
      <alignment horizontal="left" indent="3"/>
    </xf>
    <xf numFmtId="0" fontId="117" fillId="0" borderId="125" xfId="0" applyFont="1" applyBorder="1" applyAlignment="1">
      <alignment horizontal="left" indent="1"/>
    </xf>
    <xf numFmtId="0" fontId="118" fillId="0" borderId="125" xfId="0" applyFont="1" applyBorder="1" applyAlignment="1">
      <alignment horizontal="center" vertical="center" wrapText="1"/>
    </xf>
    <xf numFmtId="0" fontId="114" fillId="78" borderId="125" xfId="0" applyFont="1" applyFill="1" applyBorder="1"/>
    <xf numFmtId="0" fontId="117" fillId="0" borderId="7" xfId="0" applyFont="1" applyBorder="1"/>
    <xf numFmtId="0" fontId="114" fillId="0" borderId="125" xfId="0" applyFont="1" applyBorder="1" applyAlignment="1">
      <alignment horizontal="left" wrapText="1" indent="2"/>
    </xf>
    <xf numFmtId="0" fontId="114" fillId="0" borderId="125" xfId="0" applyFont="1" applyBorder="1" applyAlignment="1">
      <alignment horizontal="left" wrapText="1"/>
    </xf>
    <xf numFmtId="0" fontId="114" fillId="0" borderId="0" xfId="0" applyFont="1" applyAlignment="1">
      <alignment horizontal="center" vertical="center"/>
    </xf>
    <xf numFmtId="0" fontId="114" fillId="0" borderId="7"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51" xfId="0" applyFont="1" applyBorder="1" applyAlignment="1">
      <alignment wrapText="1"/>
    </xf>
    <xf numFmtId="0" fontId="114" fillId="0" borderId="7" xfId="0" applyFont="1" applyBorder="1" applyAlignment="1">
      <alignment wrapText="1"/>
    </xf>
    <xf numFmtId="0" fontId="114" fillId="0" borderId="0" xfId="0" applyFont="1" applyAlignment="1">
      <alignment horizontal="center" vertical="center" wrapText="1"/>
    </xf>
    <xf numFmtId="0" fontId="114" fillId="0" borderId="124" xfId="0" applyFont="1" applyBorder="1" applyAlignment="1">
      <alignment horizontal="center" vertical="center" wrapText="1"/>
    </xf>
    <xf numFmtId="0" fontId="114" fillId="0" borderId="127" xfId="0" applyFont="1" applyBorder="1" applyAlignment="1">
      <alignment horizontal="center" vertical="center" wrapText="1"/>
    </xf>
    <xf numFmtId="0" fontId="114" fillId="0" borderId="123" xfId="0" applyFont="1" applyBorder="1" applyAlignment="1">
      <alignment horizontal="center" vertical="center" wrapText="1"/>
    </xf>
    <xf numFmtId="49" fontId="114" fillId="0" borderId="131" xfId="0" applyNumberFormat="1" applyFont="1" applyBorder="1" applyAlignment="1">
      <alignment horizontal="left" wrapText="1" indent="1"/>
    </xf>
    <xf numFmtId="0" fontId="114" fillId="0" borderId="133" xfId="0" applyFont="1" applyBorder="1" applyAlignment="1">
      <alignment horizontal="left" wrapText="1" indent="1"/>
    </xf>
    <xf numFmtId="49" fontId="114" fillId="0" borderId="134" xfId="0" applyNumberFormat="1" applyFont="1" applyBorder="1" applyAlignment="1">
      <alignment horizontal="left" wrapText="1" indent="1"/>
    </xf>
    <xf numFmtId="0" fontId="114" fillId="0" borderId="135" xfId="0" applyFont="1" applyBorder="1" applyAlignment="1">
      <alignment horizontal="left" wrapText="1" indent="1"/>
    </xf>
    <xf numFmtId="49" fontId="114" fillId="0" borderId="135" xfId="0" applyNumberFormat="1" applyFont="1" applyBorder="1" applyAlignment="1">
      <alignment horizontal="left" wrapText="1" indent="3"/>
    </xf>
    <xf numFmtId="49" fontId="114" fillId="0" borderId="134" xfId="0" applyNumberFormat="1" applyFont="1" applyBorder="1" applyAlignment="1">
      <alignment horizontal="left" wrapText="1" indent="3"/>
    </xf>
    <xf numFmtId="49" fontId="114" fillId="0" borderId="135" xfId="0" applyNumberFormat="1" applyFont="1" applyBorder="1" applyAlignment="1">
      <alignment horizontal="left" wrapText="1" indent="2"/>
    </xf>
    <xf numFmtId="49" fontId="114" fillId="0" borderId="134" xfId="0" applyNumberFormat="1" applyFont="1" applyBorder="1" applyAlignment="1">
      <alignment horizontal="left" wrapText="1" indent="2"/>
    </xf>
    <xf numFmtId="49" fontId="114" fillId="0" borderId="134" xfId="0" applyNumberFormat="1" applyFont="1" applyBorder="1" applyAlignment="1">
      <alignment horizontal="left" vertical="top" wrapText="1" indent="2"/>
    </xf>
    <xf numFmtId="49" fontId="114" fillId="0" borderId="134" xfId="0" applyNumberFormat="1" applyFont="1" applyBorder="1" applyAlignment="1">
      <alignment horizontal="left" indent="1"/>
    </xf>
    <xf numFmtId="0" fontId="114" fillId="0" borderId="135" xfId="0" applyFont="1" applyBorder="1" applyAlignment="1">
      <alignment horizontal="left" indent="1"/>
    </xf>
    <xf numFmtId="49" fontId="114" fillId="0" borderId="135" xfId="0" applyNumberFormat="1" applyFont="1" applyBorder="1" applyAlignment="1">
      <alignment horizontal="left" indent="1"/>
    </xf>
    <xf numFmtId="49" fontId="114" fillId="0" borderId="135" xfId="0" applyNumberFormat="1" applyFont="1" applyBorder="1" applyAlignment="1">
      <alignment horizontal="left" indent="3"/>
    </xf>
    <xf numFmtId="49" fontId="114" fillId="0" borderId="134" xfId="0" applyNumberFormat="1" applyFont="1" applyBorder="1" applyAlignment="1">
      <alignment horizontal="left" indent="3"/>
    </xf>
    <xf numFmtId="0" fontId="114" fillId="0" borderId="135" xfId="0" applyFont="1" applyBorder="1" applyAlignment="1">
      <alignment horizontal="left" indent="2"/>
    </xf>
    <xf numFmtId="0" fontId="114" fillId="0" borderId="134" xfId="0" applyFont="1" applyBorder="1" applyAlignment="1">
      <alignment horizontal="left" indent="2"/>
    </xf>
    <xf numFmtId="0" fontId="114" fillId="0" borderId="134" xfId="0" applyFont="1" applyBorder="1" applyAlignment="1">
      <alignment horizontal="left" indent="1"/>
    </xf>
    <xf numFmtId="0" fontId="117" fillId="0" borderId="66" xfId="0" applyFont="1" applyBorder="1"/>
    <xf numFmtId="0" fontId="117" fillId="0" borderId="61" xfId="0" applyFont="1" applyBorder="1"/>
    <xf numFmtId="0" fontId="114" fillId="0" borderId="0" xfId="0" applyFont="1" applyAlignment="1">
      <alignment horizontal="left"/>
    </xf>
    <xf numFmtId="0" fontId="117" fillId="0" borderId="125" xfId="0" applyFont="1" applyBorder="1" applyAlignment="1">
      <alignment horizontal="left" vertical="center" wrapText="1"/>
    </xf>
    <xf numFmtId="0" fontId="9" fillId="0" borderId="0" xfId="0" applyFont="1" applyAlignment="1">
      <alignment wrapText="1"/>
    </xf>
    <xf numFmtId="0" fontId="119" fillId="0" borderId="125" xfId="0" applyFont="1" applyBorder="1"/>
    <xf numFmtId="0" fontId="117" fillId="0" borderId="125"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5" fillId="0" borderId="0" xfId="0" applyFont="1"/>
    <xf numFmtId="0" fontId="114" fillId="0" borderId="112" xfId="0" applyFont="1" applyBorder="1" applyAlignment="1">
      <alignment horizontal="left" vertical="center" wrapText="1" indent="1" readingOrder="1"/>
    </xf>
    <xf numFmtId="0" fontId="119" fillId="0" borderId="125" xfId="0" applyFont="1" applyBorder="1" applyAlignment="1">
      <alignment horizontal="left" indent="3"/>
    </xf>
    <xf numFmtId="0" fontId="117" fillId="0" borderId="125" xfId="0" applyFont="1" applyBorder="1" applyAlignment="1">
      <alignment vertical="center" wrapText="1" readingOrder="1"/>
    </xf>
    <xf numFmtId="0" fontId="119" fillId="0" borderId="125" xfId="0" applyFont="1" applyBorder="1" applyAlignment="1">
      <alignment horizontal="left" indent="2"/>
    </xf>
    <xf numFmtId="0" fontId="119" fillId="0" borderId="126" xfId="0" applyFont="1" applyBorder="1"/>
    <xf numFmtId="0" fontId="114" fillId="0" borderId="113" xfId="0" applyFont="1" applyBorder="1" applyAlignment="1">
      <alignment vertical="center" wrapText="1" readingOrder="1"/>
    </xf>
    <xf numFmtId="0" fontId="119" fillId="0" borderId="126" xfId="0" applyFont="1" applyBorder="1" applyAlignment="1">
      <alignment horizontal="left" indent="2"/>
    </xf>
    <xf numFmtId="0" fontId="114" fillId="0" borderId="112" xfId="0" applyFont="1" applyBorder="1" applyAlignment="1">
      <alignment vertical="center" wrapText="1" readingOrder="1"/>
    </xf>
    <xf numFmtId="0" fontId="114" fillId="0" borderId="111" xfId="0" applyFont="1" applyBorder="1" applyAlignment="1">
      <alignment vertical="center" wrapText="1" readingOrder="1"/>
    </xf>
    <xf numFmtId="0" fontId="135" fillId="0" borderId="7" xfId="0" applyFont="1" applyBorder="1"/>
    <xf numFmtId="171" fontId="19" fillId="81" borderId="55" xfId="0" applyNumberFormat="1" applyFont="1" applyFill="1" applyBorder="1" applyAlignment="1">
      <alignment horizontal="center"/>
    </xf>
    <xf numFmtId="0" fontId="11" fillId="0" borderId="76" xfId="17" applyFill="1" applyBorder="1" applyAlignment="1" applyProtection="1">
      <alignment horizontal="left" vertical="top" wrapText="1"/>
    </xf>
    <xf numFmtId="10" fontId="9" fillId="2" borderId="76" xfId="20961" applyNumberFormat="1" applyFont="1" applyFill="1" applyBorder="1" applyAlignment="1" applyProtection="1">
      <alignment vertical="center"/>
      <protection locked="0"/>
    </xf>
    <xf numFmtId="10" fontId="17" fillId="2" borderId="76" xfId="20961" applyNumberFormat="1" applyFont="1" applyFill="1" applyBorder="1" applyAlignment="1" applyProtection="1">
      <alignment vertical="center"/>
      <protection locked="0"/>
    </xf>
    <xf numFmtId="10" fontId="17" fillId="2" borderId="91" xfId="20961" applyNumberFormat="1" applyFont="1" applyFill="1" applyBorder="1" applyAlignment="1" applyProtection="1">
      <alignment vertical="center"/>
      <protection locked="0"/>
    </xf>
    <xf numFmtId="10" fontId="26" fillId="37" borderId="0" xfId="20961" applyNumberFormat="1" applyFont="1" applyFill="1"/>
    <xf numFmtId="10" fontId="26" fillId="37" borderId="69" xfId="20961" applyNumberFormat="1" applyFont="1" applyFill="1" applyBorder="1"/>
    <xf numFmtId="10" fontId="9" fillId="2" borderId="91" xfId="20961" applyNumberFormat="1" applyFont="1" applyFill="1" applyBorder="1" applyAlignment="1" applyProtection="1">
      <alignment vertical="center"/>
      <protection locked="0"/>
    </xf>
    <xf numFmtId="169" fontId="0" fillId="0" borderId="117" xfId="7" applyNumberFormat="1" applyFont="1" applyBorder="1"/>
    <xf numFmtId="169" fontId="0" fillId="36" borderId="117" xfId="7" applyNumberFormat="1" applyFont="1" applyFill="1" applyBorder="1"/>
    <xf numFmtId="169" fontId="3" fillId="0" borderId="117" xfId="7" applyNumberFormat="1" applyFont="1" applyBorder="1"/>
    <xf numFmtId="169" fontId="3" fillId="36" borderId="117" xfId="7" applyNumberFormat="1" applyFont="1" applyFill="1" applyBorder="1"/>
    <xf numFmtId="169" fontId="3" fillId="0" borderId="76" xfId="7" applyNumberFormat="1" applyFont="1" applyBorder="1"/>
    <xf numFmtId="169" fontId="3" fillId="36" borderId="76" xfId="7" applyNumberFormat="1" applyFont="1" applyFill="1" applyBorder="1"/>
    <xf numFmtId="169" fontId="3" fillId="0" borderId="76" xfId="7" applyNumberFormat="1" applyFont="1" applyBorder="1" applyAlignment="1">
      <alignment vertical="center"/>
    </xf>
    <xf numFmtId="169" fontId="3" fillId="36" borderId="76" xfId="7" applyNumberFormat="1" applyFont="1" applyFill="1" applyBorder="1" applyAlignment="1">
      <alignment vertical="center"/>
    </xf>
    <xf numFmtId="0" fontId="137" fillId="0" borderId="0" xfId="11" applyFont="1"/>
    <xf numFmtId="168" fontId="137" fillId="0" borderId="0" xfId="7" applyFont="1"/>
    <xf numFmtId="0" fontId="137" fillId="0" borderId="0" xfId="0" applyFont="1"/>
    <xf numFmtId="0" fontId="138" fillId="0" borderId="0" xfId="0" applyFont="1"/>
    <xf numFmtId="14" fontId="138" fillId="0" borderId="0" xfId="0" applyNumberFormat="1" applyFont="1"/>
    <xf numFmtId="0" fontId="137" fillId="0" borderId="76" xfId="0" applyFont="1" applyBorder="1" applyAlignment="1">
      <alignment horizontal="center" vertical="center" wrapText="1"/>
    </xf>
    <xf numFmtId="0" fontId="139" fillId="0" borderId="76" xfId="0" applyFont="1" applyBorder="1" applyAlignment="1">
      <alignment horizontal="center" vertical="center"/>
    </xf>
    <xf numFmtId="0" fontId="138" fillId="0" borderId="0" xfId="0" applyFont="1" applyAlignment="1">
      <alignment horizontal="center"/>
    </xf>
    <xf numFmtId="0" fontId="138" fillId="0" borderId="0" xfId="0" applyFont="1" applyAlignment="1">
      <alignment horizontal="left" vertical="center"/>
    </xf>
    <xf numFmtId="169" fontId="1" fillId="0" borderId="76" xfId="7" applyNumberFormat="1" applyFont="1" applyBorder="1"/>
    <xf numFmtId="169" fontId="1" fillId="36" borderId="76" xfId="7" applyNumberFormat="1" applyFont="1" applyFill="1" applyBorder="1"/>
    <xf numFmtId="169" fontId="1" fillId="0" borderId="117" xfId="7" applyNumberFormat="1" applyFont="1" applyBorder="1"/>
    <xf numFmtId="169" fontId="1" fillId="36" borderId="117" xfId="7" applyNumberFormat="1" applyFont="1" applyFill="1" applyBorder="1"/>
    <xf numFmtId="0" fontId="141" fillId="0" borderId="117" xfId="0" applyFont="1" applyBorder="1" applyAlignment="1">
      <alignment horizontal="center"/>
    </xf>
    <xf numFmtId="0" fontId="142" fillId="3" borderId="76" xfId="21414" applyFont="1" applyFill="1" applyBorder="1" applyAlignment="1">
      <alignment horizontal="left" vertical="center" wrapText="1"/>
    </xf>
    <xf numFmtId="0" fontId="143" fillId="0" borderId="76" xfId="21414" applyFont="1" applyBorder="1" applyAlignment="1">
      <alignment horizontal="left" vertical="center" wrapText="1" indent="1"/>
    </xf>
    <xf numFmtId="0" fontId="144" fillId="3" borderId="76" xfId="21414" applyFont="1" applyFill="1" applyBorder="1" applyAlignment="1">
      <alignment horizontal="left" vertical="center" wrapText="1"/>
    </xf>
    <xf numFmtId="0" fontId="143" fillId="3" borderId="76" xfId="21414" applyFont="1" applyFill="1" applyBorder="1" applyAlignment="1">
      <alignment horizontal="left" vertical="center" wrapText="1" indent="1"/>
    </xf>
    <xf numFmtId="0" fontId="142" fillId="0" borderId="114" xfId="0" applyFont="1" applyBorder="1" applyAlignment="1">
      <alignment horizontal="left" vertical="center" wrapText="1"/>
    </xf>
    <xf numFmtId="0" fontId="144" fillId="0" borderId="114" xfId="0" applyFont="1" applyBorder="1" applyAlignment="1">
      <alignment horizontal="left" vertical="center" wrapText="1"/>
    </xf>
    <xf numFmtId="0" fontId="145" fillId="3" borderId="114" xfId="0" applyFont="1" applyFill="1" applyBorder="1" applyAlignment="1">
      <alignment horizontal="left" vertical="center" wrapText="1" indent="1"/>
    </xf>
    <xf numFmtId="0" fontId="144" fillId="3" borderId="114" xfId="0" applyFont="1" applyFill="1" applyBorder="1" applyAlignment="1">
      <alignment horizontal="left" vertical="center" wrapText="1"/>
    </xf>
    <xf numFmtId="0" fontId="144" fillId="3" borderId="115" xfId="0" applyFont="1" applyFill="1" applyBorder="1" applyAlignment="1">
      <alignment horizontal="left" vertical="center" wrapText="1"/>
    </xf>
    <xf numFmtId="0" fontId="145" fillId="0" borderId="114" xfId="0" applyFont="1" applyBorder="1" applyAlignment="1">
      <alignment horizontal="left" vertical="center" wrapText="1" indent="1"/>
    </xf>
    <xf numFmtId="0" fontId="145" fillId="0" borderId="76" xfId="21414" applyFont="1" applyBorder="1" applyAlignment="1">
      <alignment horizontal="left" vertical="center" wrapText="1" indent="1"/>
    </xf>
    <xf numFmtId="0" fontId="144" fillId="0" borderId="76" xfId="21414" applyFont="1" applyBorder="1" applyAlignment="1">
      <alignment horizontal="left" vertical="center" wrapText="1"/>
    </xf>
    <xf numFmtId="0" fontId="144" fillId="0" borderId="76" xfId="21414" applyFont="1" applyBorder="1" applyAlignment="1">
      <alignment horizontal="center" vertical="center" wrapText="1"/>
    </xf>
    <xf numFmtId="0" fontId="144" fillId="3" borderId="116" xfId="0" applyFont="1" applyFill="1" applyBorder="1" applyAlignment="1">
      <alignment horizontal="left" vertical="center" wrapText="1"/>
    </xf>
    <xf numFmtId="0" fontId="143" fillId="3" borderId="117" xfId="21414" applyFont="1" applyFill="1" applyBorder="1" applyAlignment="1">
      <alignment horizontal="left" vertical="center" wrapText="1" indent="1"/>
    </xf>
    <xf numFmtId="0" fontId="143" fillId="3" borderId="114" xfId="0" applyFont="1" applyFill="1" applyBorder="1" applyAlignment="1">
      <alignment horizontal="left" vertical="center" wrapText="1" indent="1"/>
    </xf>
    <xf numFmtId="0" fontId="143" fillId="0" borderId="117" xfId="21414" applyFont="1" applyBorder="1" applyAlignment="1">
      <alignment horizontal="left" vertical="center" wrapText="1" indent="1"/>
    </xf>
    <xf numFmtId="0" fontId="143" fillId="0" borderId="114" xfId="0" applyFont="1" applyBorder="1" applyAlignment="1">
      <alignment horizontal="left" vertical="center" wrapText="1" indent="1"/>
    </xf>
    <xf numFmtId="0" fontId="143" fillId="0" borderId="115" xfId="0" applyFont="1" applyBorder="1" applyAlignment="1">
      <alignment horizontal="left" vertical="center" wrapText="1" indent="1"/>
    </xf>
    <xf numFmtId="0" fontId="144" fillId="0" borderId="117" xfId="21414" applyFont="1" applyBorder="1" applyAlignment="1">
      <alignment horizontal="left" vertical="center" wrapText="1"/>
    </xf>
    <xf numFmtId="0" fontId="144" fillId="3" borderId="117" xfId="21414" applyFont="1" applyFill="1" applyBorder="1" applyAlignment="1">
      <alignment horizontal="left" vertical="center" wrapText="1"/>
    </xf>
    <xf numFmtId="0" fontId="144" fillId="0" borderId="117" xfId="21414" applyFont="1" applyBorder="1" applyAlignment="1">
      <alignment horizontal="center" vertical="center" wrapText="1"/>
    </xf>
    <xf numFmtId="0" fontId="146" fillId="0" borderId="117" xfId="0" applyFont="1" applyBorder="1" applyAlignment="1">
      <alignment horizontal="left"/>
    </xf>
    <xf numFmtId="0" fontId="144" fillId="0" borderId="117" xfId="0" applyFont="1" applyBorder="1" applyAlignment="1">
      <alignment horizontal="left" vertical="center" wrapText="1"/>
    </xf>
    <xf numFmtId="0" fontId="147" fillId="0" borderId="122" xfId="0" applyFont="1" applyBorder="1" applyAlignment="1">
      <alignment horizontal="justify" vertical="center" wrapText="1"/>
    </xf>
    <xf numFmtId="0" fontId="148" fillId="0" borderId="116" xfId="0" applyFont="1" applyBorder="1" applyAlignment="1">
      <alignment horizontal="left" vertical="center" wrapText="1" indent="1"/>
    </xf>
    <xf numFmtId="0" fontId="148" fillId="0" borderId="114" xfId="0" applyFont="1" applyBorder="1" applyAlignment="1">
      <alignment horizontal="left" vertical="center" wrapText="1" indent="1"/>
    </xf>
    <xf numFmtId="0" fontId="148" fillId="0" borderId="115" xfId="0" applyFont="1" applyBorder="1" applyAlignment="1">
      <alignment horizontal="left" vertical="center" wrapText="1" indent="1"/>
    </xf>
    <xf numFmtId="0" fontId="147" fillId="0" borderId="114" xfId="0" applyFont="1" applyBorder="1" applyAlignment="1">
      <alignment horizontal="justify" vertical="center" wrapText="1"/>
    </xf>
    <xf numFmtId="0" fontId="149" fillId="0" borderId="114" xfId="0" applyFont="1" applyBorder="1" applyAlignment="1">
      <alignment horizontal="justify" vertical="center" wrapText="1"/>
    </xf>
    <xf numFmtId="0" fontId="147" fillId="3" borderId="114" xfId="0" applyFont="1" applyFill="1" applyBorder="1" applyAlignment="1">
      <alignment horizontal="justify" vertical="center" wrapText="1"/>
    </xf>
    <xf numFmtId="0" fontId="147" fillId="0" borderId="115" xfId="0" applyFont="1" applyBorder="1" applyAlignment="1">
      <alignment horizontal="justify" vertical="center" wrapText="1"/>
    </xf>
    <xf numFmtId="0" fontId="147" fillId="0" borderId="116" xfId="0" applyFont="1" applyBorder="1" applyAlignment="1">
      <alignment horizontal="justify" vertical="center" wrapText="1"/>
    </xf>
    <xf numFmtId="0" fontId="150" fillId="0" borderId="114" xfId="0" applyFont="1" applyBorder="1" applyAlignment="1">
      <alignment horizontal="left" vertical="center" wrapText="1" indent="1"/>
    </xf>
    <xf numFmtId="0" fontId="147" fillId="0" borderId="117" xfId="21414" applyFont="1" applyBorder="1" applyAlignment="1">
      <alignment horizontal="justify" vertical="center" wrapText="1"/>
    </xf>
    <xf numFmtId="0" fontId="147" fillId="0" borderId="114" xfId="0" applyFont="1" applyBorder="1" applyAlignment="1">
      <alignment horizontal="left" vertical="center" wrapText="1"/>
    </xf>
    <xf numFmtId="0" fontId="150" fillId="0" borderId="108" xfId="0" applyFont="1" applyBorder="1" applyAlignment="1">
      <alignment horizontal="left" vertical="center" wrapText="1" indent="1"/>
    </xf>
    <xf numFmtId="0" fontId="149" fillId="0" borderId="114" xfId="0" applyFont="1" applyBorder="1" applyAlignment="1">
      <alignment vertical="center" wrapText="1"/>
    </xf>
    <xf numFmtId="0" fontId="147" fillId="0" borderId="114" xfId="0" applyFont="1" applyBorder="1" applyAlignment="1">
      <alignment vertical="center" wrapText="1"/>
    </xf>
    <xf numFmtId="0" fontId="147" fillId="0" borderId="117" xfId="21414" applyFont="1" applyBorder="1" applyAlignment="1">
      <alignment vertical="center" wrapText="1"/>
    </xf>
    <xf numFmtId="169" fontId="138" fillId="0" borderId="0" xfId="0" applyNumberFormat="1" applyFont="1"/>
    <xf numFmtId="169" fontId="9" fillId="0" borderId="117" xfId="7" applyNumberFormat="1" applyFont="1" applyBorder="1" applyAlignment="1">
      <alignment horizontal="right"/>
    </xf>
    <xf numFmtId="169" fontId="9" fillId="36" borderId="117" xfId="7" applyNumberFormat="1" applyFont="1" applyFill="1" applyBorder="1" applyAlignment="1">
      <alignment horizontal="right"/>
    </xf>
    <xf numFmtId="169" fontId="9" fillId="36" borderId="91" xfId="7" applyNumberFormat="1" applyFont="1" applyFill="1" applyBorder="1" applyAlignment="1">
      <alignment horizontal="right"/>
    </xf>
    <xf numFmtId="3" fontId="12" fillId="0" borderId="0" xfId="0" applyNumberFormat="1" applyFont="1"/>
    <xf numFmtId="9" fontId="4" fillId="0" borderId="20" xfId="20961" applyFont="1" applyBorder="1"/>
    <xf numFmtId="0" fontId="9" fillId="0" borderId="84" xfId="0" applyFont="1" applyBorder="1" applyAlignment="1">
      <alignment vertical="center"/>
    </xf>
    <xf numFmtId="0" fontId="13" fillId="0" borderId="124" xfId="0" applyFont="1" applyBorder="1" applyAlignment="1">
      <alignment wrapText="1"/>
    </xf>
    <xf numFmtId="10" fontId="4" fillId="0" borderId="91" xfId="20961" applyNumberFormat="1" applyFont="1" applyBorder="1"/>
    <xf numFmtId="10" fontId="4" fillId="0" borderId="85" xfId="20961" applyNumberFormat="1" applyFont="1" applyBorder="1"/>
    <xf numFmtId="169" fontId="4" fillId="0" borderId="117" xfId="7" applyNumberFormat="1" applyFont="1" applyFill="1" applyBorder="1" applyAlignment="1">
      <alignment vertical="center" wrapText="1"/>
    </xf>
    <xf numFmtId="169" fontId="4" fillId="0" borderId="117" xfId="7" applyNumberFormat="1" applyFont="1" applyBorder="1" applyAlignment="1">
      <alignment vertical="center"/>
    </xf>
    <xf numFmtId="171" fontId="0" fillId="0" borderId="0" xfId="0" applyNumberFormat="1"/>
    <xf numFmtId="0" fontId="7" fillId="0" borderId="125" xfId="13" applyFont="1" applyBorder="1" applyAlignment="1" applyProtection="1">
      <alignment wrapText="1"/>
      <protection locked="0"/>
    </xf>
    <xf numFmtId="0" fontId="7" fillId="0" borderId="3" xfId="13" applyFont="1" applyBorder="1" applyAlignment="1" applyProtection="1">
      <alignment vertical="center" wrapText="1"/>
      <protection locked="0"/>
    </xf>
    <xf numFmtId="168" fontId="4" fillId="0" borderId="0" xfId="7" applyFont="1" applyAlignment="1">
      <alignment horizontal="left" vertical="center"/>
    </xf>
    <xf numFmtId="0" fontId="0" fillId="0" borderId="125" xfId="0" applyBorder="1" applyAlignment="1">
      <alignment horizontal="center"/>
    </xf>
    <xf numFmtId="0" fontId="126" fillId="3" borderId="125" xfId="21414" applyFont="1" applyFill="1" applyBorder="1" applyAlignment="1">
      <alignment horizontal="left" vertical="center" wrapText="1"/>
    </xf>
    <xf numFmtId="169" fontId="22" fillId="0" borderId="140" xfId="7" applyNumberFormat="1" applyFont="1" applyBorder="1" applyAlignment="1">
      <alignment horizontal="center" vertical="center"/>
    </xf>
    <xf numFmtId="171" fontId="23" fillId="0" borderId="141" xfId="0" applyNumberFormat="1" applyFont="1" applyBorder="1" applyAlignment="1">
      <alignment horizontal="center"/>
    </xf>
    <xf numFmtId="0" fontId="127" fillId="0" borderId="125" xfId="21414" applyFont="1" applyBorder="1" applyAlignment="1">
      <alignment horizontal="left" vertical="center" wrapText="1" indent="1"/>
    </xf>
    <xf numFmtId="169" fontId="23" fillId="0" borderId="12" xfId="7" applyNumberFormat="1" applyFont="1" applyBorder="1" applyAlignment="1">
      <alignment horizontal="center" vertical="center"/>
    </xf>
    <xf numFmtId="0" fontId="128" fillId="3" borderId="125" xfId="21414" applyFont="1" applyFill="1" applyBorder="1" applyAlignment="1">
      <alignment horizontal="left" vertical="center" wrapText="1"/>
    </xf>
    <xf numFmtId="0" fontId="127" fillId="3" borderId="125" xfId="21414" applyFont="1" applyFill="1" applyBorder="1" applyAlignment="1">
      <alignment horizontal="left" vertical="center" wrapText="1" indent="1"/>
    </xf>
    <xf numFmtId="0" fontId="151" fillId="3" borderId="115" xfId="0" applyFont="1" applyFill="1" applyBorder="1" applyAlignment="1">
      <alignment horizontal="right" vertical="center" wrapText="1"/>
    </xf>
    <xf numFmtId="169" fontId="19" fillId="0" borderId="12" xfId="7" applyNumberFormat="1" applyFont="1" applyBorder="1" applyAlignment="1">
      <alignment horizontal="center" vertical="center"/>
    </xf>
    <xf numFmtId="171" fontId="18" fillId="81" borderId="56" xfId="0" applyNumberFormat="1" applyFont="1" applyFill="1" applyBorder="1" applyAlignment="1">
      <alignment horizontal="center"/>
    </xf>
    <xf numFmtId="169" fontId="104" fillId="0" borderId="12" xfId="7" applyNumberFormat="1" applyFont="1" applyBorder="1" applyAlignment="1">
      <alignment horizontal="center" vertical="center"/>
    </xf>
    <xf numFmtId="169" fontId="22" fillId="0" borderId="12" xfId="7" applyNumberFormat="1" applyFont="1" applyBorder="1" applyAlignment="1">
      <alignment horizontal="center" vertical="center"/>
    </xf>
    <xf numFmtId="169" fontId="22" fillId="0" borderId="14" xfId="7" applyNumberFormat="1" applyFont="1" applyBorder="1" applyAlignment="1">
      <alignment horizontal="center" vertical="center"/>
    </xf>
    <xf numFmtId="0" fontId="129" fillId="0" borderId="125" xfId="21414" applyFont="1" applyBorder="1" applyAlignment="1">
      <alignment horizontal="left" vertical="center" wrapText="1" indent="1"/>
    </xf>
    <xf numFmtId="0" fontId="128" fillId="0" borderId="125" xfId="21414" applyFont="1" applyBorder="1" applyAlignment="1">
      <alignment horizontal="left" vertical="center" wrapText="1"/>
    </xf>
    <xf numFmtId="169" fontId="22" fillId="0" borderId="13" xfId="7" applyNumberFormat="1" applyFont="1" applyBorder="1" applyAlignment="1">
      <alignment horizontal="center" vertical="center"/>
    </xf>
    <xf numFmtId="0" fontId="130" fillId="0" borderId="125" xfId="21414" applyFont="1" applyBorder="1" applyAlignment="1">
      <alignment horizontal="center" vertical="center" wrapText="1"/>
    </xf>
    <xf numFmtId="169" fontId="19" fillId="0" borderId="13" xfId="7" applyNumberFormat="1" applyFont="1" applyBorder="1" applyAlignment="1">
      <alignment horizontal="center" vertical="center"/>
    </xf>
    <xf numFmtId="0" fontId="0" fillId="0" borderId="126" xfId="0" applyBorder="1" applyAlignment="1">
      <alignment horizontal="center"/>
    </xf>
    <xf numFmtId="0" fontId="127" fillId="0" borderId="126" xfId="21414" applyFont="1" applyBorder="1" applyAlignment="1">
      <alignment horizontal="left" vertical="center" wrapText="1" indent="1"/>
    </xf>
    <xf numFmtId="0" fontId="127" fillId="3" borderId="125" xfId="0" applyFont="1" applyFill="1" applyBorder="1" applyAlignment="1">
      <alignment horizontal="left" vertical="center" wrapText="1" indent="1"/>
    </xf>
    <xf numFmtId="0" fontId="128" fillId="0" borderId="125" xfId="0" applyFont="1" applyBorder="1" applyAlignment="1">
      <alignment horizontal="left" vertical="center" wrapText="1"/>
    </xf>
    <xf numFmtId="169" fontId="22" fillId="0" borderId="125" xfId="7" applyNumberFormat="1" applyFont="1" applyBorder="1" applyAlignment="1">
      <alignment horizontal="center"/>
    </xf>
    <xf numFmtId="0" fontId="127" fillId="0" borderId="125" xfId="0" applyFont="1" applyBorder="1" applyAlignment="1">
      <alignment horizontal="left" vertical="center" wrapText="1" indent="1"/>
    </xf>
    <xf numFmtId="169" fontId="23" fillId="0" borderId="125" xfId="7" applyNumberFormat="1" applyFont="1" applyBorder="1" applyAlignment="1">
      <alignment horizontal="center"/>
    </xf>
    <xf numFmtId="169" fontId="22" fillId="0" borderId="125" xfId="7" applyNumberFormat="1" applyFont="1" applyBorder="1" applyAlignment="1">
      <alignment horizontal="center" vertical="center"/>
    </xf>
    <xf numFmtId="0" fontId="129" fillId="3" borderId="125" xfId="0" applyFont="1" applyFill="1" applyBorder="1" applyAlignment="1">
      <alignment horizontal="left" vertical="center" wrapText="1" indent="1"/>
    </xf>
    <xf numFmtId="0" fontId="129" fillId="0" borderId="125" xfId="0" applyFont="1" applyBorder="1" applyAlignment="1">
      <alignment horizontal="left" vertical="center" wrapText="1" indent="1"/>
    </xf>
    <xf numFmtId="0" fontId="131" fillId="0" borderId="125" xfId="0" applyFont="1" applyBorder="1" applyAlignment="1">
      <alignment horizontal="left"/>
    </xf>
    <xf numFmtId="0" fontId="0" fillId="0" borderId="132" xfId="0" applyBorder="1" applyAlignment="1">
      <alignment horizontal="center"/>
    </xf>
    <xf numFmtId="0" fontId="128" fillId="0" borderId="132" xfId="0" applyFont="1" applyBorder="1" applyAlignment="1">
      <alignment horizontal="left" vertical="center" wrapText="1"/>
    </xf>
    <xf numFmtId="169" fontId="22" fillId="0" borderId="132" xfId="7" applyNumberFormat="1" applyFont="1" applyBorder="1" applyAlignment="1">
      <alignment horizontal="center" vertical="center"/>
    </xf>
    <xf numFmtId="171" fontId="23" fillId="0" borderId="142" xfId="0" applyNumberFormat="1" applyFont="1" applyBorder="1" applyAlignment="1">
      <alignment horizontal="center"/>
    </xf>
    <xf numFmtId="169" fontId="26" fillId="37" borderId="0" xfId="7" applyNumberFormat="1" applyFont="1" applyFill="1"/>
    <xf numFmtId="169" fontId="4" fillId="0" borderId="51" xfId="7" applyNumberFormat="1" applyFont="1" applyBorder="1" applyAlignment="1">
      <alignment vertical="center"/>
    </xf>
    <xf numFmtId="169" fontId="4" fillId="0" borderId="61" xfId="7" applyNumberFormat="1" applyFont="1" applyBorder="1" applyAlignment="1">
      <alignment vertical="center"/>
    </xf>
    <xf numFmtId="169" fontId="4" fillId="3" borderId="74" xfId="7" applyNumberFormat="1" applyFont="1" applyFill="1" applyBorder="1" applyAlignment="1">
      <alignment vertical="center"/>
    </xf>
    <xf numFmtId="169" fontId="4" fillId="3" borderId="20" xfId="7" applyNumberFormat="1" applyFont="1" applyFill="1" applyBorder="1" applyAlignment="1">
      <alignment vertical="center"/>
    </xf>
    <xf numFmtId="169" fontId="4" fillId="0" borderId="77" xfId="7" applyNumberFormat="1" applyFont="1" applyBorder="1" applyAlignment="1">
      <alignment vertical="center"/>
    </xf>
    <xf numFmtId="169" fontId="4" fillId="0" borderId="91" xfId="7" applyNumberFormat="1" applyFont="1" applyBorder="1" applyAlignment="1">
      <alignment vertical="center"/>
    </xf>
    <xf numFmtId="169" fontId="4" fillId="0" borderId="22" xfId="7" applyNumberFormat="1" applyFont="1" applyBorder="1" applyAlignment="1">
      <alignment vertical="center"/>
    </xf>
    <xf numFmtId="169" fontId="4" fillId="0" borderId="24" xfId="7" applyNumberFormat="1" applyFont="1" applyBorder="1" applyAlignment="1">
      <alignment vertical="center"/>
    </xf>
    <xf numFmtId="169" fontId="4" fillId="0" borderId="23" xfId="7" applyNumberFormat="1" applyFont="1" applyBorder="1" applyAlignment="1">
      <alignment vertical="center"/>
    </xf>
    <xf numFmtId="169" fontId="4" fillId="0" borderId="25" xfId="7" applyNumberFormat="1" applyFont="1" applyBorder="1" applyAlignment="1">
      <alignment vertical="center"/>
    </xf>
    <xf numFmtId="169" fontId="4" fillId="0" borderId="17" xfId="7" applyNumberFormat="1" applyFont="1" applyBorder="1" applyAlignment="1">
      <alignment vertical="center"/>
    </xf>
    <xf numFmtId="169" fontId="4" fillId="0" borderId="72" xfId="7" applyNumberFormat="1" applyFont="1" applyBorder="1" applyAlignment="1">
      <alignment vertical="center"/>
    </xf>
    <xf numFmtId="169" fontId="4" fillId="0" borderId="85" xfId="7" applyNumberFormat="1" applyFont="1" applyBorder="1" applyAlignment="1">
      <alignment vertical="center"/>
    </xf>
    <xf numFmtId="10" fontId="4" fillId="0" borderId="70" xfId="20961" applyNumberFormat="1" applyFont="1" applyBorder="1" applyAlignment="1">
      <alignment vertical="center"/>
    </xf>
    <xf numFmtId="10" fontId="4" fillId="0" borderId="87" xfId="20961" applyNumberFormat="1" applyFont="1" applyBorder="1" applyAlignment="1">
      <alignment vertical="center"/>
    </xf>
    <xf numFmtId="10" fontId="111" fillId="77" borderId="76" xfId="20961" applyNumberFormat="1" applyFont="1" applyFill="1" applyBorder="1" applyAlignment="1" applyProtection="1">
      <alignment horizontal="right" vertical="center"/>
    </xf>
    <xf numFmtId="169" fontId="118" fillId="0" borderId="117" xfId="7" applyNumberFormat="1" applyFont="1" applyBorder="1"/>
    <xf numFmtId="169" fontId="115" fillId="0" borderId="117" xfId="7" applyNumberFormat="1" applyFont="1" applyBorder="1"/>
    <xf numFmtId="169" fontId="114" fillId="0" borderId="125" xfId="7" applyNumberFormat="1" applyFont="1" applyBorder="1"/>
    <xf numFmtId="169" fontId="114" fillId="36" borderId="125" xfId="7" applyNumberFormat="1" applyFont="1" applyFill="1" applyBorder="1"/>
    <xf numFmtId="169" fontId="117" fillId="0" borderId="125" xfId="7" applyNumberFormat="1" applyFont="1" applyBorder="1"/>
    <xf numFmtId="169" fontId="117" fillId="36" borderId="125" xfId="7" applyNumberFormat="1" applyFont="1" applyFill="1" applyBorder="1"/>
    <xf numFmtId="169" fontId="115" fillId="0" borderId="125" xfId="7" applyNumberFormat="1" applyFont="1" applyBorder="1"/>
    <xf numFmtId="169" fontId="118" fillId="0" borderId="125" xfId="7" applyNumberFormat="1" applyFont="1" applyBorder="1"/>
    <xf numFmtId="169" fontId="114" fillId="0" borderId="125" xfId="7" applyNumberFormat="1" applyFont="1" applyBorder="1" applyAlignment="1">
      <alignment horizontal="left" indent="1"/>
    </xf>
    <xf numFmtId="169" fontId="117" fillId="80" borderId="125" xfId="7" applyNumberFormat="1" applyFont="1" applyFill="1" applyBorder="1"/>
    <xf numFmtId="169" fontId="114" fillId="80" borderId="125" xfId="7" applyNumberFormat="1" applyFont="1" applyFill="1" applyBorder="1"/>
    <xf numFmtId="0" fontId="117" fillId="0" borderId="125" xfId="0" applyFont="1" applyBorder="1" applyAlignment="1">
      <alignment horizontal="center"/>
    </xf>
    <xf numFmtId="0" fontId="117" fillId="0" borderId="0" xfId="0" applyFont="1"/>
    <xf numFmtId="169" fontId="117" fillId="0" borderId="66" xfId="7" applyNumberFormat="1" applyFont="1" applyBorder="1"/>
    <xf numFmtId="169" fontId="114" fillId="0" borderId="134" xfId="7" applyNumberFormat="1" applyFont="1" applyBorder="1"/>
    <xf numFmtId="169" fontId="114" fillId="0" borderId="135" xfId="7" applyNumberFormat="1" applyFont="1" applyBorder="1" applyAlignment="1">
      <alignment horizontal="left" indent="1"/>
    </xf>
    <xf numFmtId="169" fontId="114" fillId="0" borderId="135" xfId="7" applyNumberFormat="1" applyFont="1" applyBorder="1" applyAlignment="1">
      <alignment horizontal="left" indent="2"/>
    </xf>
    <xf numFmtId="169" fontId="114" fillId="0" borderId="135" xfId="7" applyNumberFormat="1" applyFont="1" applyBorder="1" applyAlignment="1">
      <alignment horizontal="left" indent="3"/>
    </xf>
    <xf numFmtId="169" fontId="114" fillId="79" borderId="135" xfId="7" applyNumberFormat="1" applyFont="1" applyFill="1" applyBorder="1"/>
    <xf numFmtId="169" fontId="114" fillId="79" borderId="125" xfId="7" applyNumberFormat="1" applyFont="1" applyFill="1" applyBorder="1"/>
    <xf numFmtId="169" fontId="114" fillId="79" borderId="134" xfId="7" applyNumberFormat="1" applyFont="1" applyFill="1" applyBorder="1"/>
    <xf numFmtId="169" fontId="114" fillId="0" borderId="135" xfId="7" applyNumberFormat="1" applyFont="1" applyBorder="1" applyAlignment="1">
      <alignment horizontal="left" vertical="top" wrapText="1" indent="2"/>
    </xf>
    <xf numFmtId="169" fontId="114" fillId="0" borderId="135" xfId="7" applyNumberFormat="1" applyFont="1" applyBorder="1" applyAlignment="1">
      <alignment horizontal="left" wrapText="1" indent="3"/>
    </xf>
    <xf numFmtId="169" fontId="114" fillId="0" borderId="135" xfId="7" applyNumberFormat="1" applyFont="1" applyBorder="1" applyAlignment="1">
      <alignment horizontal="left" wrapText="1" indent="2"/>
    </xf>
    <xf numFmtId="169" fontId="114" fillId="0" borderId="135" xfId="7" applyNumberFormat="1" applyFont="1" applyBorder="1" applyAlignment="1">
      <alignment horizontal="left" wrapText="1" indent="1"/>
    </xf>
    <xf numFmtId="169" fontId="114" fillId="0" borderId="133" xfId="7" applyNumberFormat="1" applyFont="1" applyBorder="1" applyAlignment="1">
      <alignment horizontal="left" wrapText="1" indent="1"/>
    </xf>
    <xf numFmtId="169" fontId="114" fillId="0" borderId="132" xfId="7" applyNumberFormat="1" applyFont="1" applyBorder="1"/>
    <xf numFmtId="169" fontId="114" fillId="0" borderId="131" xfId="7" applyNumberFormat="1" applyFont="1" applyBorder="1"/>
    <xf numFmtId="169" fontId="117" fillId="0" borderId="134" xfId="7" applyNumberFormat="1" applyFont="1" applyBorder="1"/>
    <xf numFmtId="169" fontId="117" fillId="0" borderId="125" xfId="7" applyNumberFormat="1" applyFont="1" applyBorder="1" applyAlignment="1">
      <alignment horizontal="left" vertical="center" wrapText="1"/>
    </xf>
    <xf numFmtId="169" fontId="117" fillId="0" borderId="125" xfId="7" applyNumberFormat="1" applyFont="1" applyBorder="1" applyAlignment="1">
      <alignment horizontal="center" vertical="center"/>
    </xf>
    <xf numFmtId="169" fontId="114" fillId="0" borderId="125" xfId="7" applyNumberFormat="1" applyFont="1" applyBorder="1" applyAlignment="1">
      <alignment horizontal="right" vertical="center" wrapText="1"/>
    </xf>
    <xf numFmtId="169" fontId="114" fillId="0" borderId="125" xfId="7" applyNumberFormat="1" applyFont="1" applyBorder="1" applyAlignment="1">
      <alignment horizontal="right"/>
    </xf>
    <xf numFmtId="169" fontId="114" fillId="0" borderId="125" xfId="7" applyNumberFormat="1" applyFont="1" applyBorder="1" applyAlignment="1">
      <alignment horizontal="right" vertical="center"/>
    </xf>
    <xf numFmtId="169" fontId="119" fillId="0" borderId="125" xfId="7" applyNumberFormat="1" applyFont="1" applyBorder="1"/>
    <xf numFmtId="169" fontId="119" fillId="0" borderId="126" xfId="7" applyNumberFormat="1" applyFont="1" applyBorder="1"/>
    <xf numFmtId="10" fontId="119" fillId="0" borderId="125" xfId="20961" applyNumberFormat="1" applyFont="1" applyBorder="1"/>
    <xf numFmtId="10" fontId="119" fillId="0" borderId="126" xfId="20961" applyNumberFormat="1" applyFont="1" applyBorder="1"/>
    <xf numFmtId="9" fontId="9" fillId="2" borderId="22" xfId="20961" applyFont="1" applyFill="1" applyBorder="1" applyAlignment="1" applyProtection="1">
      <alignment vertical="center"/>
      <protection locked="0"/>
    </xf>
    <xf numFmtId="9" fontId="17" fillId="2" borderId="22" xfId="20961" applyFont="1" applyFill="1" applyBorder="1" applyAlignment="1" applyProtection="1">
      <alignment vertical="center"/>
      <protection locked="0"/>
    </xf>
    <xf numFmtId="9" fontId="17" fillId="2" borderId="23" xfId="20961" applyFont="1" applyFill="1" applyBorder="1" applyAlignment="1" applyProtection="1">
      <alignment vertical="center"/>
      <protection locked="0"/>
    </xf>
    <xf numFmtId="169" fontId="4" fillId="0" borderId="91" xfId="7" applyNumberFormat="1" applyFont="1" applyBorder="1" applyAlignment="1">
      <alignment horizontal="right" vertical="center" wrapText="1"/>
    </xf>
    <xf numFmtId="169" fontId="107" fillId="0" borderId="91" xfId="7" applyNumberFormat="1" applyFont="1" applyBorder="1" applyAlignment="1">
      <alignment horizontal="right" vertical="center" wrapText="1"/>
    </xf>
    <xf numFmtId="169" fontId="7" fillId="0" borderId="23" xfId="7" applyNumberFormat="1" applyFont="1" applyFill="1" applyBorder="1" applyAlignment="1" applyProtection="1">
      <alignment horizontal="right" vertical="center"/>
    </xf>
    <xf numFmtId="169" fontId="4" fillId="36" borderId="23" xfId="7" applyNumberFormat="1" applyFont="1" applyFill="1" applyBorder="1"/>
    <xf numFmtId="198" fontId="114" fillId="36" borderId="125" xfId="21413" applyNumberFormat="1" applyFont="1" applyFill="1" applyBorder="1"/>
    <xf numFmtId="0" fontId="104" fillId="0" borderId="63" xfId="0" applyFont="1" applyBorder="1" applyAlignment="1">
      <alignment horizontal="left" vertical="center" wrapText="1"/>
    </xf>
    <xf numFmtId="0" fontId="104" fillId="0" borderId="62" xfId="0" applyFont="1" applyBorder="1" applyAlignment="1">
      <alignment horizontal="left" vertical="center" wrapText="1"/>
    </xf>
    <xf numFmtId="0" fontId="136" fillId="0" borderId="138" xfId="0" applyFont="1" applyBorder="1" applyAlignment="1">
      <alignment horizontal="center" vertical="center"/>
    </xf>
    <xf numFmtId="0" fontId="136" fillId="0" borderId="28" xfId="0" applyFont="1" applyBorder="1" applyAlignment="1">
      <alignment horizontal="center" vertical="center"/>
    </xf>
    <xf numFmtId="0" fontId="136" fillId="0" borderId="139" xfId="0" applyFont="1" applyBorder="1" applyAlignment="1">
      <alignment horizontal="center" vertical="center"/>
    </xf>
    <xf numFmtId="0" fontId="1" fillId="0" borderId="77" xfId="0" applyFont="1" applyBorder="1" applyAlignment="1">
      <alignment horizontal="center"/>
    </xf>
    <xf numFmtId="0" fontId="1" fillId="0" borderId="74" xfId="0" applyFont="1" applyBorder="1" applyAlignment="1">
      <alignment horizontal="center"/>
    </xf>
    <xf numFmtId="0" fontId="1" fillId="0" borderId="75" xfId="0" applyFont="1" applyBorder="1" applyAlignment="1">
      <alignment horizontal="center"/>
    </xf>
    <xf numFmtId="0" fontId="1" fillId="0" borderId="118" xfId="0" applyFont="1" applyBorder="1" applyAlignment="1">
      <alignment horizontal="center"/>
    </xf>
    <xf numFmtId="0" fontId="1" fillId="0" borderId="119" xfId="0" applyFont="1" applyBorder="1" applyAlignment="1">
      <alignment horizontal="center"/>
    </xf>
    <xf numFmtId="0" fontId="1" fillId="0" borderId="120" xfId="0" applyFont="1" applyBorder="1" applyAlignment="1">
      <alignment horizontal="center"/>
    </xf>
    <xf numFmtId="0" fontId="138" fillId="0" borderId="117" xfId="0" applyFont="1" applyBorder="1" applyAlignment="1">
      <alignment horizontal="center" vertical="center"/>
    </xf>
    <xf numFmtId="0" fontId="139" fillId="0" borderId="71" xfId="0" applyFont="1" applyBorder="1" applyAlignment="1">
      <alignment horizontal="center" vertical="center"/>
    </xf>
    <xf numFmtId="0" fontId="139" fillId="0" borderId="7" xfId="0" applyFont="1" applyBorder="1" applyAlignment="1">
      <alignment horizontal="center" vertical="center"/>
    </xf>
    <xf numFmtId="0" fontId="140" fillId="0" borderId="16" xfId="0" applyFont="1" applyBorder="1" applyAlignment="1">
      <alignment horizontal="center" vertical="center"/>
    </xf>
    <xf numFmtId="0" fontId="140" fillId="0" borderId="17" xfId="0" applyFont="1" applyBorder="1" applyAlignment="1">
      <alignment horizontal="center" vertical="center"/>
    </xf>
    <xf numFmtId="0" fontId="138" fillId="0" borderId="77" xfId="0" applyFont="1" applyBorder="1" applyAlignment="1">
      <alignment horizontal="center"/>
    </xf>
    <xf numFmtId="0" fontId="138" fillId="0" borderId="74" xfId="0" applyFont="1" applyBorder="1" applyAlignment="1">
      <alignment horizontal="center"/>
    </xf>
    <xf numFmtId="0" fontId="138" fillId="0" borderId="75" xfId="0" applyFont="1" applyBorder="1" applyAlignment="1">
      <alignment horizontal="center"/>
    </xf>
    <xf numFmtId="0" fontId="124" fillId="0" borderId="121" xfId="0" applyFont="1" applyBorder="1" applyAlignment="1">
      <alignment horizontal="center" vertical="center" wrapText="1"/>
    </xf>
    <xf numFmtId="0" fontId="124" fillId="0" borderId="7" xfId="0" applyFont="1" applyBorder="1" applyAlignment="1">
      <alignment horizontal="center"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0" fillId="0" borderId="107" xfId="0" applyBorder="1" applyAlignment="1">
      <alignment horizontal="center" vertical="center"/>
    </xf>
    <xf numFmtId="0" fontId="0" fillId="0" borderId="11" xfId="0" applyBorder="1" applyAlignment="1">
      <alignment horizontal="center" vertical="center"/>
    </xf>
    <xf numFmtId="0" fontId="0" fillId="0" borderId="117" xfId="0" applyBorder="1" applyAlignment="1">
      <alignment horizontal="center" vertical="center"/>
    </xf>
    <xf numFmtId="0" fontId="0" fillId="0" borderId="117" xfId="0" applyBorder="1" applyAlignment="1">
      <alignment horizontal="center" vertical="center" wrapText="1"/>
    </xf>
    <xf numFmtId="0" fontId="10" fillId="0" borderId="16" xfId="0" applyFont="1" applyBorder="1" applyAlignment="1">
      <alignment horizontal="center"/>
    </xf>
    <xf numFmtId="0" fontId="10" fillId="0" borderId="17" xfId="0" applyFont="1" applyBorder="1" applyAlignment="1">
      <alignment horizontal="center"/>
    </xf>
    <xf numFmtId="0" fontId="13" fillId="0" borderId="3" xfId="0" applyFont="1" applyBorder="1" applyAlignment="1">
      <alignment wrapText="1"/>
    </xf>
    <xf numFmtId="0" fontId="4" fillId="0" borderId="19" xfId="0" applyFont="1" applyBorder="1"/>
    <xf numFmtId="0" fontId="10" fillId="0" borderId="8" xfId="0" applyFont="1" applyBorder="1" applyAlignment="1">
      <alignment horizontal="center" vertical="center" wrapText="1"/>
    </xf>
    <xf numFmtId="0" fontId="10" fillId="0" borderId="20"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77" xfId="0" applyFont="1" applyBorder="1" applyAlignment="1">
      <alignment horizontal="center"/>
    </xf>
    <xf numFmtId="0" fontId="4" fillId="0" borderId="20" xfId="0" applyFont="1" applyBorder="1" applyAlignment="1">
      <alignment horizontal="center"/>
    </xf>
    <xf numFmtId="0" fontId="6" fillId="36" borderId="95" xfId="0" applyFont="1" applyFill="1" applyBorder="1" applyAlignment="1">
      <alignment horizontal="center" vertical="center" wrapText="1"/>
    </xf>
    <xf numFmtId="0" fontId="6" fillId="36" borderId="27" xfId="0" applyFont="1" applyFill="1" applyBorder="1" applyAlignment="1">
      <alignment horizontal="center" vertical="center" wrapText="1"/>
    </xf>
    <xf numFmtId="0" fontId="6" fillId="36" borderId="92" xfId="0" applyFont="1" applyFill="1" applyBorder="1" applyAlignment="1">
      <alignment horizontal="center" vertical="center" wrapText="1"/>
    </xf>
    <xf numFmtId="0" fontId="6" fillId="36" borderId="75" xfId="0" applyFont="1" applyFill="1" applyBorder="1" applyAlignment="1">
      <alignment horizontal="center" vertical="center" wrapText="1"/>
    </xf>
    <xf numFmtId="0" fontId="101" fillId="3" borderId="64" xfId="13" applyFont="1" applyFill="1" applyBorder="1" applyAlignment="1" applyProtection="1">
      <alignment horizontal="center" vertical="center" wrapText="1"/>
      <protection locked="0"/>
    </xf>
    <xf numFmtId="0" fontId="101" fillId="3" borderId="6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9" fontId="15" fillId="3" borderId="15" xfId="1" applyNumberFormat="1" applyFont="1" applyFill="1" applyBorder="1" applyAlignment="1" applyProtection="1">
      <alignment horizontal="center"/>
      <protection locked="0"/>
    </xf>
    <xf numFmtId="169" fontId="15" fillId="3" borderId="16" xfId="1" applyNumberFormat="1" applyFont="1" applyFill="1" applyBorder="1" applyAlignment="1" applyProtection="1">
      <alignment horizontal="center"/>
      <protection locked="0"/>
    </xf>
    <xf numFmtId="169" fontId="15" fillId="3" borderId="17" xfId="1" applyNumberFormat="1" applyFont="1" applyFill="1" applyBorder="1" applyAlignment="1" applyProtection="1">
      <alignment horizontal="center"/>
      <protection locked="0"/>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169" fontId="15" fillId="0" borderId="67" xfId="1" applyNumberFormat="1" applyFont="1" applyFill="1" applyBorder="1" applyAlignment="1" applyProtection="1">
      <alignment horizontal="center" vertical="center" wrapText="1"/>
      <protection locked="0"/>
    </xf>
    <xf numFmtId="169" fontId="15" fillId="0" borderId="68" xfId="1" applyNumberFormat="1" applyFont="1" applyFill="1" applyBorder="1" applyAlignment="1" applyProtection="1">
      <alignment horizontal="center" vertical="center" wrapText="1"/>
      <protection locked="0"/>
    </xf>
    <xf numFmtId="0" fontId="4" fillId="0" borderId="6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7"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83" xfId="0" applyFont="1" applyBorder="1" applyAlignment="1">
      <alignment horizontal="center" vertical="center" wrapText="1"/>
    </xf>
    <xf numFmtId="0" fontId="14" fillId="0" borderId="52" xfId="0" applyFont="1" applyBorder="1" applyAlignment="1">
      <alignment horizontal="left" vertical="center"/>
    </xf>
    <xf numFmtId="0" fontId="14" fillId="0" borderId="53" xfId="0" applyFont="1" applyBorder="1" applyAlignment="1">
      <alignment horizontal="left" vertical="center"/>
    </xf>
    <xf numFmtId="0" fontId="4" fillId="0" borderId="16" xfId="0" applyFont="1" applyBorder="1" applyAlignment="1">
      <alignment horizontal="center"/>
    </xf>
    <xf numFmtId="0" fontId="4" fillId="0" borderId="17" xfId="0" applyFont="1" applyBorder="1" applyAlignment="1">
      <alignment horizontal="center" vertical="center" wrapText="1"/>
    </xf>
    <xf numFmtId="0" fontId="4" fillId="0" borderId="91" xfId="0" applyFont="1" applyBorder="1" applyAlignment="1">
      <alignment horizontal="center" vertical="center" wrapText="1"/>
    </xf>
    <xf numFmtId="0" fontId="117" fillId="0" borderId="98" xfId="0" applyFont="1" applyBorder="1" applyAlignment="1">
      <alignment horizontal="left" vertical="center" wrapText="1"/>
    </xf>
    <xf numFmtId="0" fontId="117" fillId="0" borderId="99" xfId="0" applyFont="1" applyBorder="1" applyAlignment="1">
      <alignment horizontal="left" vertical="center" wrapText="1"/>
    </xf>
    <xf numFmtId="0" fontId="117" fillId="0" borderId="101" xfId="0" applyFont="1" applyBorder="1" applyAlignment="1">
      <alignment horizontal="left" vertical="center" wrapText="1"/>
    </xf>
    <xf numFmtId="0" fontId="117" fillId="0" borderId="102" xfId="0" applyFont="1" applyBorder="1" applyAlignment="1">
      <alignment horizontal="left" vertical="center" wrapText="1"/>
    </xf>
    <xf numFmtId="0" fontId="117" fillId="0" borderId="104" xfId="0" applyFont="1" applyBorder="1" applyAlignment="1">
      <alignment horizontal="left" vertical="center" wrapText="1"/>
    </xf>
    <xf numFmtId="0" fontId="117" fillId="0" borderId="105" xfId="0" applyFont="1" applyBorder="1" applyAlignment="1">
      <alignment horizontal="left" vertical="center" wrapText="1"/>
    </xf>
    <xf numFmtId="0" fontId="118" fillId="0" borderId="124" xfId="0" applyFont="1" applyBorder="1" applyAlignment="1">
      <alignment horizontal="center" vertical="center" wrapText="1"/>
    </xf>
    <xf numFmtId="0" fontId="118" fillId="0" borderId="123" xfId="0" applyFont="1" applyBorder="1" applyAlignment="1">
      <alignment horizontal="center" vertical="center" wrapText="1"/>
    </xf>
    <xf numFmtId="0" fontId="118" fillId="0" borderId="100" xfId="0" applyFont="1" applyBorder="1" applyAlignment="1">
      <alignment horizontal="center" vertical="center" wrapText="1"/>
    </xf>
    <xf numFmtId="0" fontId="118" fillId="0" borderId="51" xfId="0" applyFont="1" applyBorder="1" applyAlignment="1">
      <alignment horizontal="center" vertical="center" wrapText="1"/>
    </xf>
    <xf numFmtId="0" fontId="118" fillId="0" borderId="103" xfId="0" applyFont="1" applyBorder="1" applyAlignment="1">
      <alignment horizontal="center" vertical="center" wrapText="1"/>
    </xf>
    <xf numFmtId="0" fontId="118" fillId="0" borderId="11" xfId="0" applyFont="1" applyBorder="1" applyAlignment="1">
      <alignment horizontal="center" vertical="center" wrapText="1"/>
    </xf>
    <xf numFmtId="0" fontId="114" fillId="0" borderId="126"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25" xfId="0" applyFont="1" applyBorder="1" applyAlignment="1">
      <alignment horizontal="center" vertical="center" wrapText="1"/>
    </xf>
    <xf numFmtId="0" fontId="114" fillId="0" borderId="128" xfId="0" applyFont="1" applyBorder="1" applyAlignment="1">
      <alignment horizontal="center" vertical="center" wrapText="1"/>
    </xf>
    <xf numFmtId="0" fontId="114" fillId="0" borderId="127" xfId="0" applyFont="1" applyBorder="1" applyAlignment="1">
      <alignment horizontal="center" vertical="center" wrapText="1"/>
    </xf>
    <xf numFmtId="0" fontId="122" fillId="0" borderId="125" xfId="0" applyFont="1" applyBorder="1" applyAlignment="1">
      <alignment horizontal="center" vertical="center"/>
    </xf>
    <xf numFmtId="0" fontId="116" fillId="0" borderId="124" xfId="0" applyFont="1" applyBorder="1" applyAlignment="1">
      <alignment horizontal="center" vertical="center"/>
    </xf>
    <xf numFmtId="0" fontId="116" fillId="0" borderId="129" xfId="0" applyFont="1" applyBorder="1" applyAlignment="1">
      <alignment horizontal="center" vertical="center"/>
    </xf>
    <xf numFmtId="0" fontId="116" fillId="0" borderId="51" xfId="0" applyFont="1" applyBorder="1" applyAlignment="1">
      <alignment horizontal="center" vertical="center"/>
    </xf>
    <xf numFmtId="0" fontId="116" fillId="0" borderId="11" xfId="0" applyFont="1" applyBorder="1" applyAlignment="1">
      <alignment horizontal="center" vertical="center"/>
    </xf>
    <xf numFmtId="0" fontId="117" fillId="0" borderId="125" xfId="0" applyFont="1" applyBorder="1" applyAlignment="1">
      <alignment horizontal="center" vertical="center" wrapText="1"/>
    </xf>
    <xf numFmtId="0" fontId="117" fillId="0" borderId="124" xfId="0" applyFont="1" applyBorder="1" applyAlignment="1">
      <alignment horizontal="center" vertical="center" wrapText="1"/>
    </xf>
    <xf numFmtId="0" fontId="117" fillId="0" borderId="129" xfId="0" applyFont="1" applyBorder="1" applyAlignment="1">
      <alignment horizontal="center" vertical="center" wrapText="1"/>
    </xf>
    <xf numFmtId="0" fontId="117" fillId="0" borderId="106" xfId="0" applyFont="1" applyBorder="1" applyAlignment="1">
      <alignment horizontal="center" vertical="center" wrapText="1"/>
    </xf>
    <xf numFmtId="0" fontId="117" fillId="0" borderId="107" xfId="0" applyFont="1" applyBorder="1" applyAlignment="1">
      <alignment horizontal="center" vertical="center" wrapText="1"/>
    </xf>
    <xf numFmtId="0" fontId="117" fillId="0" borderId="51" xfId="0" applyFont="1" applyBorder="1" applyAlignment="1">
      <alignment horizontal="center" vertical="center" wrapText="1"/>
    </xf>
    <xf numFmtId="0" fontId="117" fillId="0" borderId="11" xfId="0" applyFont="1" applyBorder="1" applyAlignment="1">
      <alignment horizontal="center" vertical="center" wrapText="1"/>
    </xf>
    <xf numFmtId="0" fontId="114" fillId="0" borderId="130" xfId="0" applyFont="1" applyBorder="1" applyAlignment="1">
      <alignment horizontal="center" vertical="center" wrapText="1"/>
    </xf>
    <xf numFmtId="0" fontId="117" fillId="0" borderId="108" xfId="0" applyFont="1" applyBorder="1" applyAlignment="1">
      <alignment horizontal="center" vertical="center" wrapText="1"/>
    </xf>
    <xf numFmtId="0" fontId="117" fillId="0" borderId="7" xfId="0" applyFont="1" applyBorder="1" applyAlignment="1">
      <alignment horizontal="center" vertical="center" wrapText="1"/>
    </xf>
    <xf numFmtId="0" fontId="114" fillId="0" borderId="108" xfId="0" applyFont="1" applyBorder="1" applyAlignment="1">
      <alignment horizontal="center" vertical="center" wrapText="1"/>
    </xf>
    <xf numFmtId="0" fontId="114" fillId="0" borderId="124" xfId="0" applyFont="1" applyBorder="1" applyAlignment="1">
      <alignment horizontal="center" vertical="center" wrapText="1"/>
    </xf>
    <xf numFmtId="0" fontId="114" fillId="0" borderId="123" xfId="0" applyFont="1" applyBorder="1" applyAlignment="1">
      <alignment horizontal="center" vertical="center" wrapText="1"/>
    </xf>
    <xf numFmtId="0" fontId="114" fillId="0" borderId="129"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134" xfId="0" applyFont="1" applyBorder="1" applyAlignment="1">
      <alignment horizontal="center" vertical="center" wrapText="1"/>
    </xf>
    <xf numFmtId="0" fontId="114" fillId="0" borderId="52" xfId="0" applyFont="1" applyBorder="1" applyAlignment="1">
      <alignment horizontal="center" vertical="center" wrapText="1"/>
    </xf>
    <xf numFmtId="0" fontId="114" fillId="0" borderId="53" xfId="0" applyFont="1" applyBorder="1" applyAlignment="1">
      <alignment horizontal="center" vertical="center" wrapText="1"/>
    </xf>
    <xf numFmtId="0" fontId="114" fillId="0" borderId="83" xfId="0" applyFont="1" applyBorder="1" applyAlignment="1">
      <alignment horizontal="center" vertical="center" wrapText="1"/>
    </xf>
    <xf numFmtId="0" fontId="117" fillId="0" borderId="52" xfId="0" applyFont="1" applyBorder="1" applyAlignment="1">
      <alignment horizontal="left" vertical="top" wrapText="1"/>
    </xf>
    <xf numFmtId="0" fontId="117" fillId="0" borderId="83" xfId="0" applyFont="1" applyBorder="1" applyAlignment="1">
      <alignment horizontal="left" vertical="top" wrapText="1"/>
    </xf>
    <xf numFmtId="0" fontId="117" fillId="0" borderId="60" xfId="0" applyFont="1" applyBorder="1" applyAlignment="1">
      <alignment horizontal="left" vertical="top" wrapText="1"/>
    </xf>
    <xf numFmtId="0" fontId="117" fillId="0" borderId="69" xfId="0" applyFont="1" applyBorder="1" applyAlignment="1">
      <alignment horizontal="left" vertical="top" wrapText="1"/>
    </xf>
    <xf numFmtId="0" fontId="117" fillId="0" borderId="97" xfId="0" applyFont="1" applyBorder="1" applyAlignment="1">
      <alignment horizontal="left" vertical="top" wrapText="1"/>
    </xf>
    <xf numFmtId="0" fontId="117" fillId="0" borderId="136" xfId="0" applyFont="1" applyBorder="1" applyAlignment="1">
      <alignment horizontal="left" vertical="top" wrapText="1"/>
    </xf>
    <xf numFmtId="0" fontId="117" fillId="0" borderId="137" xfId="0" applyFont="1" applyBorder="1" applyAlignment="1">
      <alignment horizontal="center" vertical="center" wrapText="1"/>
    </xf>
    <xf numFmtId="0" fontId="117" fillId="0" borderId="66" xfId="0" applyFont="1" applyBorder="1" applyAlignment="1">
      <alignment horizontal="center" vertical="center" wrapText="1"/>
    </xf>
    <xf numFmtId="0" fontId="114" fillId="0" borderId="124" xfId="0" applyFont="1" applyBorder="1" applyAlignment="1">
      <alignment horizontal="center" vertical="top" wrapText="1"/>
    </xf>
    <xf numFmtId="0" fontId="114" fillId="0" borderId="123" xfId="0" applyFont="1" applyBorder="1" applyAlignment="1">
      <alignment horizontal="center" vertical="top" wrapText="1"/>
    </xf>
    <xf numFmtId="0" fontId="114" fillId="0" borderId="130" xfId="0" applyFont="1" applyBorder="1" applyAlignment="1">
      <alignment horizontal="center" vertical="top" wrapText="1"/>
    </xf>
    <xf numFmtId="0" fontId="114" fillId="0" borderId="127" xfId="0" applyFont="1" applyBorder="1" applyAlignment="1">
      <alignment horizontal="center" vertical="top" wrapText="1"/>
    </xf>
    <xf numFmtId="0" fontId="105" fillId="0" borderId="109" xfId="0" applyFont="1" applyBorder="1" applyAlignment="1">
      <alignment horizontal="left" vertical="top" wrapText="1"/>
    </xf>
    <xf numFmtId="0" fontId="105" fillId="0" borderId="110" xfId="0" applyFont="1" applyBorder="1" applyAlignment="1">
      <alignment horizontal="left" vertical="top" wrapText="1"/>
    </xf>
    <xf numFmtId="0" fontId="120" fillId="0" borderId="125" xfId="0" applyFont="1" applyBorder="1" applyAlignment="1">
      <alignment horizontal="center" vertical="center"/>
    </xf>
    <xf numFmtId="0" fontId="119" fillId="0" borderId="125" xfId="0" applyFont="1" applyBorder="1" applyAlignment="1">
      <alignment horizontal="center" vertical="center" wrapText="1"/>
    </xf>
    <xf numFmtId="0" fontId="119" fillId="0" borderId="126" xfId="0" applyFont="1" applyBorder="1" applyAlignment="1">
      <alignment horizontal="center" vertical="center" wrapText="1"/>
    </xf>
  </cellXfs>
  <cellStyles count="21415">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5"/>
  <sheetViews>
    <sheetView zoomScale="85" zoomScaleNormal="85" workbookViewId="0">
      <pane xSplit="1" ySplit="7" topLeftCell="B8" activePane="bottomRight" state="frozen"/>
      <selection pane="topRight" activeCell="B1" sqref="B1"/>
      <selection pane="bottomLeft" activeCell="A8" sqref="A8"/>
      <selection pane="bottomRight" activeCell="E27" sqref="E27"/>
    </sheetView>
  </sheetViews>
  <sheetFormatPr defaultRowHeight="15"/>
  <cols>
    <col min="1" max="1" width="10.28515625" style="1" customWidth="1"/>
    <col min="2" max="2" width="153" bestFit="1" customWidth="1"/>
    <col min="3" max="3" width="39.42578125" customWidth="1"/>
    <col min="7" max="7" width="25" customWidth="1"/>
  </cols>
  <sheetData>
    <row r="1" spans="1:3" ht="18">
      <c r="A1" s="6"/>
      <c r="B1" s="119" t="s">
        <v>159</v>
      </c>
      <c r="C1" s="47"/>
    </row>
    <row r="2" spans="1:3" s="116" customFormat="1" ht="18">
      <c r="A2" s="150">
        <v>1</v>
      </c>
      <c r="B2" s="117" t="s">
        <v>160</v>
      </c>
      <c r="C2" s="115" t="s">
        <v>702</v>
      </c>
    </row>
    <row r="3" spans="1:3" s="116" customFormat="1" ht="18">
      <c r="A3" s="150">
        <v>2</v>
      </c>
      <c r="B3" s="118" t="s">
        <v>161</v>
      </c>
      <c r="C3" s="115" t="s">
        <v>703</v>
      </c>
    </row>
    <row r="4" spans="1:3" s="116" customFormat="1" ht="18">
      <c r="A4" s="150">
        <v>3</v>
      </c>
      <c r="B4" s="118" t="s">
        <v>162</v>
      </c>
      <c r="C4" s="115" t="s">
        <v>704</v>
      </c>
    </row>
    <row r="5" spans="1:3" s="116" customFormat="1" ht="18">
      <c r="A5" s="151">
        <v>4</v>
      </c>
      <c r="B5" s="121" t="s">
        <v>163</v>
      </c>
      <c r="C5" s="115" t="s">
        <v>705</v>
      </c>
    </row>
    <row r="6" spans="1:3" s="120" customFormat="1" ht="65.25" customHeight="1">
      <c r="A6" s="681" t="s">
        <v>223</v>
      </c>
      <c r="B6" s="682"/>
      <c r="C6" s="682"/>
    </row>
    <row r="7" spans="1:3" ht="18">
      <c r="A7" s="256" t="s">
        <v>188</v>
      </c>
      <c r="B7" s="257" t="s">
        <v>164</v>
      </c>
    </row>
    <row r="8" spans="1:3">
      <c r="A8" s="258">
        <v>1</v>
      </c>
      <c r="B8" s="254" t="s">
        <v>139</v>
      </c>
    </row>
    <row r="9" spans="1:3">
      <c r="A9" s="258">
        <v>2</v>
      </c>
      <c r="B9" s="254" t="s">
        <v>165</v>
      </c>
    </row>
    <row r="10" spans="1:3">
      <c r="A10" s="258">
        <v>3</v>
      </c>
      <c r="B10" s="254" t="s">
        <v>166</v>
      </c>
    </row>
    <row r="11" spans="1:3">
      <c r="A11" s="258">
        <v>4</v>
      </c>
      <c r="B11" s="254" t="s">
        <v>167</v>
      </c>
    </row>
    <row r="12" spans="1:3">
      <c r="A12" s="258">
        <v>5</v>
      </c>
      <c r="B12" s="254" t="s">
        <v>107</v>
      </c>
    </row>
    <row r="13" spans="1:3">
      <c r="A13" s="258">
        <v>6</v>
      </c>
      <c r="B13" s="259" t="s">
        <v>91</v>
      </c>
    </row>
    <row r="14" spans="1:3">
      <c r="A14" s="258">
        <v>7</v>
      </c>
      <c r="B14" s="254" t="s">
        <v>168</v>
      </c>
    </row>
    <row r="15" spans="1:3">
      <c r="A15" s="258">
        <v>8</v>
      </c>
      <c r="B15" s="254" t="s">
        <v>171</v>
      </c>
    </row>
    <row r="16" spans="1:3">
      <c r="A16" s="258">
        <v>9</v>
      </c>
      <c r="B16" s="254" t="s">
        <v>85</v>
      </c>
    </row>
    <row r="17" spans="1:2">
      <c r="A17" s="260" t="s">
        <v>270</v>
      </c>
      <c r="B17" s="254" t="s">
        <v>250</v>
      </c>
    </row>
    <row r="18" spans="1:2">
      <c r="A18" s="258">
        <v>10</v>
      </c>
      <c r="B18" s="254" t="s">
        <v>172</v>
      </c>
    </row>
    <row r="19" spans="1:2">
      <c r="A19" s="258">
        <v>11</v>
      </c>
      <c r="B19" s="259" t="s">
        <v>155</v>
      </c>
    </row>
    <row r="20" spans="1:2">
      <c r="A20" s="258">
        <v>12</v>
      </c>
      <c r="B20" s="259" t="s">
        <v>152</v>
      </c>
    </row>
    <row r="21" spans="1:2">
      <c r="A21" s="258">
        <v>13</v>
      </c>
      <c r="B21" s="261" t="s">
        <v>218</v>
      </c>
    </row>
    <row r="22" spans="1:2">
      <c r="A22" s="258">
        <v>14</v>
      </c>
      <c r="B22" s="254" t="s">
        <v>244</v>
      </c>
    </row>
    <row r="23" spans="1:2">
      <c r="A23" s="258">
        <v>15</v>
      </c>
      <c r="B23" s="254" t="s">
        <v>74</v>
      </c>
    </row>
    <row r="24" spans="1:2">
      <c r="A24" s="258">
        <v>15.1</v>
      </c>
      <c r="B24" s="254" t="s">
        <v>279</v>
      </c>
    </row>
    <row r="25" spans="1:2">
      <c r="A25" s="258">
        <v>16</v>
      </c>
      <c r="B25" s="254" t="s">
        <v>343</v>
      </c>
    </row>
    <row r="26" spans="1:2">
      <c r="A26" s="258">
        <v>17</v>
      </c>
      <c r="B26" s="254" t="s">
        <v>493</v>
      </c>
    </row>
    <row r="27" spans="1:2">
      <c r="A27" s="258">
        <v>18</v>
      </c>
      <c r="B27" s="254" t="s">
        <v>690</v>
      </c>
    </row>
    <row r="28" spans="1:2">
      <c r="A28" s="258">
        <v>19</v>
      </c>
      <c r="B28" s="254" t="s">
        <v>691</v>
      </c>
    </row>
    <row r="29" spans="1:2">
      <c r="A29" s="258">
        <v>20</v>
      </c>
      <c r="B29" s="254" t="s">
        <v>692</v>
      </c>
    </row>
    <row r="30" spans="1:2">
      <c r="A30" s="258">
        <v>21</v>
      </c>
      <c r="B30" s="254" t="s">
        <v>432</v>
      </c>
    </row>
    <row r="31" spans="1:2">
      <c r="A31" s="258">
        <v>22</v>
      </c>
      <c r="B31" s="254" t="s">
        <v>693</v>
      </c>
    </row>
    <row r="32" spans="1:2" ht="25.5">
      <c r="A32" s="258">
        <v>23</v>
      </c>
      <c r="B32" s="499" t="s">
        <v>689</v>
      </c>
    </row>
    <row r="33" spans="1:2">
      <c r="A33" s="258">
        <v>24</v>
      </c>
      <c r="B33" s="254" t="s">
        <v>694</v>
      </c>
    </row>
    <row r="34" spans="1:2">
      <c r="A34" s="258">
        <v>25</v>
      </c>
      <c r="B34" s="254" t="s">
        <v>695</v>
      </c>
    </row>
    <row r="35" spans="1:2">
      <c r="A35" s="258">
        <v>26</v>
      </c>
      <c r="B35" s="254" t="s">
        <v>517</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0" location="'12. CRM'!A1" display="საკრედიტო რისკის მიტიგაცია" xr:uid="{00000000-0004-0000-0000-00000A000000}"/>
    <hyperlink ref="B19" location="'11. CRWA'!A1" display="საკრედიტო რისკის მიხედვით შეწონილი რისკის პოზიციები" xr:uid="{00000000-0004-0000-0000-00000B000000}"/>
    <hyperlink ref="B21"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3"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2"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4" location="'15.1. LR'!A1" display="ლევერიჯის კოეფიციენტი" xr:uid="{00000000-0004-0000-0000-000010000000}"/>
    <hyperlink ref="B25" location="'16. NSFR'!A1" display="წმინდა სტაბილური დაფინანსების კოეფიციენტი" xr:uid="{00000000-0004-0000-0000-000011000000}"/>
    <hyperlink ref="B26"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0" location="'21. NPL'!A1" display="უმოქმედო სესხების ცვლილება" xr:uid="{00000000-0004-0000-0000-000015000000}"/>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29" location="'20. Reserves'!A1" display="რეზერვის ცვლილება სესხებზე და კორპორატიულ სავალო ფასიანი ქაღალდებზე" xr:uid="{00000000-0004-0000-0000-00001A000000}"/>
    <hyperlink ref="B35" location="'26. Retail Products'!A1" display="ზოგადი ინფორმაცია საცალო პროდუქტებზე" xr:uid="{00000000-0004-0000-0000-00001B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Normal="100" workbookViewId="0">
      <pane xSplit="1" ySplit="5" topLeftCell="B37" activePane="bottomRight" state="frozen"/>
      <selection activeCell="B20" sqref="B20:C20"/>
      <selection pane="topRight" activeCell="B20" sqref="B20:C20"/>
      <selection pane="bottomLeft" activeCell="B20" sqref="B20:C20"/>
      <selection pane="bottomRight" activeCell="B20" sqref="B20:C20"/>
    </sheetView>
  </sheetViews>
  <sheetFormatPr defaultRowHeight="15"/>
  <cols>
    <col min="1" max="1" width="9.5703125" style="1" bestFit="1" customWidth="1"/>
    <col min="2" max="2" width="132.42578125" style="1" customWidth="1"/>
    <col min="3" max="3" width="18.42578125" style="1" customWidth="1"/>
  </cols>
  <sheetData>
    <row r="1" spans="1:6" ht="16.5">
      <c r="A1" s="13" t="s">
        <v>108</v>
      </c>
      <c r="B1" s="12" t="str">
        <f>Info!C2</f>
        <v>ს.ს "პროკრედიტ ბანკი"</v>
      </c>
      <c r="D1" s="1"/>
      <c r="E1" s="1"/>
      <c r="F1" s="1"/>
    </row>
    <row r="2" spans="1:6" s="13" customFormat="1" ht="15.75" customHeight="1">
      <c r="A2" s="13" t="s">
        <v>109</v>
      </c>
      <c r="B2" s="333">
        <f>'1. key ratios'!B2</f>
        <v>45473</v>
      </c>
    </row>
    <row r="3" spans="1:6" s="13" customFormat="1" ht="15.75" customHeight="1"/>
    <row r="4" spans="1:6" ht="15.75" thickBot="1">
      <c r="A4" s="1" t="s">
        <v>194</v>
      </c>
      <c r="B4" s="23" t="s">
        <v>85</v>
      </c>
    </row>
    <row r="5" spans="1:6">
      <c r="A5" s="78" t="s">
        <v>25</v>
      </c>
      <c r="B5" s="79"/>
      <c r="C5" s="80" t="s">
        <v>26</v>
      </c>
    </row>
    <row r="6" spans="1:6">
      <c r="A6" s="81">
        <v>1</v>
      </c>
      <c r="B6" s="43" t="s">
        <v>27</v>
      </c>
      <c r="C6" s="160">
        <v>315994055.45999992</v>
      </c>
    </row>
    <row r="7" spans="1:6">
      <c r="A7" s="81">
        <v>2</v>
      </c>
      <c r="B7" s="40" t="s">
        <v>28</v>
      </c>
      <c r="C7" s="161">
        <v>112482805</v>
      </c>
    </row>
    <row r="8" spans="1:6">
      <c r="A8" s="81">
        <v>3</v>
      </c>
      <c r="B8" s="35" t="s">
        <v>29</v>
      </c>
      <c r="C8" s="161">
        <v>72117569.829999998</v>
      </c>
    </row>
    <row r="9" spans="1:6">
      <c r="A9" s="81">
        <v>4</v>
      </c>
      <c r="B9" s="35" t="s">
        <v>30</v>
      </c>
      <c r="C9" s="161">
        <v>0</v>
      </c>
    </row>
    <row r="10" spans="1:6">
      <c r="A10" s="81">
        <v>5</v>
      </c>
      <c r="B10" s="35" t="s">
        <v>31</v>
      </c>
      <c r="C10" s="161">
        <v>0</v>
      </c>
    </row>
    <row r="11" spans="1:6">
      <c r="A11" s="81">
        <v>6</v>
      </c>
      <c r="B11" s="41" t="s">
        <v>32</v>
      </c>
      <c r="C11" s="161">
        <v>131393680.62999997</v>
      </c>
    </row>
    <row r="12" spans="1:6" s="2" customFormat="1">
      <c r="A12" s="81">
        <v>7</v>
      </c>
      <c r="B12" s="43" t="s">
        <v>33</v>
      </c>
      <c r="C12" s="162">
        <v>10968643.98</v>
      </c>
    </row>
    <row r="13" spans="1:6" s="2" customFormat="1">
      <c r="A13" s="81">
        <v>8</v>
      </c>
      <c r="B13" s="42" t="s">
        <v>34</v>
      </c>
      <c r="C13" s="163">
        <v>0</v>
      </c>
    </row>
    <row r="14" spans="1:6" s="2" customFormat="1" ht="25.5">
      <c r="A14" s="81">
        <v>9</v>
      </c>
      <c r="B14" s="36" t="s">
        <v>35</v>
      </c>
      <c r="C14" s="163">
        <v>0</v>
      </c>
    </row>
    <row r="15" spans="1:6" s="2" customFormat="1">
      <c r="A15" s="81">
        <v>10</v>
      </c>
      <c r="B15" s="37" t="s">
        <v>36</v>
      </c>
      <c r="C15" s="163">
        <v>2353628.39</v>
      </c>
    </row>
    <row r="16" spans="1:6" s="2" customFormat="1">
      <c r="A16" s="81">
        <v>11</v>
      </c>
      <c r="B16" s="38" t="s">
        <v>37</v>
      </c>
      <c r="C16" s="163">
        <v>0</v>
      </c>
    </row>
    <row r="17" spans="1:3" s="2" customFormat="1">
      <c r="A17" s="81">
        <v>12</v>
      </c>
      <c r="B17" s="37" t="s">
        <v>38</v>
      </c>
      <c r="C17" s="163">
        <v>0</v>
      </c>
    </row>
    <row r="18" spans="1:3" s="2" customFormat="1">
      <c r="A18" s="81">
        <v>13</v>
      </c>
      <c r="B18" s="37" t="s">
        <v>39</v>
      </c>
      <c r="C18" s="163">
        <v>0</v>
      </c>
    </row>
    <row r="19" spans="1:3" s="2" customFormat="1">
      <c r="A19" s="81">
        <v>14</v>
      </c>
      <c r="B19" s="37" t="s">
        <v>40</v>
      </c>
      <c r="C19" s="163">
        <v>0</v>
      </c>
    </row>
    <row r="20" spans="1:3" s="2" customFormat="1" ht="25.5">
      <c r="A20" s="81">
        <v>15</v>
      </c>
      <c r="B20" s="37" t="s">
        <v>41</v>
      </c>
      <c r="C20" s="163">
        <v>0</v>
      </c>
    </row>
    <row r="21" spans="1:3" s="2" customFormat="1" ht="25.5">
      <c r="A21" s="81">
        <v>16</v>
      </c>
      <c r="B21" s="36" t="s">
        <v>42</v>
      </c>
      <c r="C21" s="163">
        <v>0</v>
      </c>
    </row>
    <row r="22" spans="1:3" s="2" customFormat="1">
      <c r="A22" s="81">
        <v>17</v>
      </c>
      <c r="B22" s="82" t="s">
        <v>43</v>
      </c>
      <c r="C22" s="163">
        <v>8615015.5899999999</v>
      </c>
    </row>
    <row r="23" spans="1:3" s="2" customFormat="1">
      <c r="A23" s="81">
        <v>18</v>
      </c>
      <c r="B23" s="581" t="s">
        <v>519</v>
      </c>
      <c r="C23" s="387">
        <v>0</v>
      </c>
    </row>
    <row r="24" spans="1:3" s="2" customFormat="1" ht="25.5">
      <c r="A24" s="81">
        <v>19</v>
      </c>
      <c r="B24" s="36" t="s">
        <v>44</v>
      </c>
      <c r="C24" s="163">
        <v>0</v>
      </c>
    </row>
    <row r="25" spans="1:3" s="2" customFormat="1" ht="25.5">
      <c r="A25" s="81">
        <v>20</v>
      </c>
      <c r="B25" s="36" t="s">
        <v>45</v>
      </c>
      <c r="C25" s="163">
        <v>0</v>
      </c>
    </row>
    <row r="26" spans="1:3" s="2" customFormat="1" ht="25.5">
      <c r="A26" s="81">
        <v>21</v>
      </c>
      <c r="B26" s="38" t="s">
        <v>46</v>
      </c>
      <c r="C26" s="163">
        <v>0</v>
      </c>
    </row>
    <row r="27" spans="1:3" s="2" customFormat="1">
      <c r="A27" s="81">
        <v>22</v>
      </c>
      <c r="B27" s="38" t="s">
        <v>47</v>
      </c>
      <c r="C27" s="163">
        <v>0</v>
      </c>
    </row>
    <row r="28" spans="1:3" s="2" customFormat="1" ht="25.5">
      <c r="A28" s="81">
        <v>23</v>
      </c>
      <c r="B28" s="38" t="s">
        <v>48</v>
      </c>
      <c r="C28" s="163">
        <v>0</v>
      </c>
    </row>
    <row r="29" spans="1:3" s="2" customFormat="1">
      <c r="A29" s="81">
        <v>24</v>
      </c>
      <c r="B29" s="44" t="s">
        <v>22</v>
      </c>
      <c r="C29" s="162">
        <v>305025411.4799999</v>
      </c>
    </row>
    <row r="30" spans="1:3" s="2" customFormat="1">
      <c r="A30" s="83"/>
      <c r="B30" s="39"/>
      <c r="C30" s="163"/>
    </row>
    <row r="31" spans="1:3" s="2" customFormat="1">
      <c r="A31" s="83">
        <v>25</v>
      </c>
      <c r="B31" s="44" t="s">
        <v>49</v>
      </c>
      <c r="C31" s="162">
        <v>0</v>
      </c>
    </row>
    <row r="32" spans="1:3" s="2" customFormat="1">
      <c r="A32" s="83">
        <v>26</v>
      </c>
      <c r="B32" s="35" t="s">
        <v>50</v>
      </c>
      <c r="C32" s="164">
        <v>0</v>
      </c>
    </row>
    <row r="33" spans="1:3" s="2" customFormat="1">
      <c r="A33" s="83">
        <v>27</v>
      </c>
      <c r="B33" s="113" t="s">
        <v>51</v>
      </c>
      <c r="C33" s="163">
        <v>0</v>
      </c>
    </row>
    <row r="34" spans="1:3" s="2" customFormat="1">
      <c r="A34" s="83">
        <v>28</v>
      </c>
      <c r="B34" s="113" t="s">
        <v>52</v>
      </c>
      <c r="C34" s="163">
        <v>0</v>
      </c>
    </row>
    <row r="35" spans="1:3" s="2" customFormat="1">
      <c r="A35" s="83">
        <v>29</v>
      </c>
      <c r="B35" s="35" t="s">
        <v>53</v>
      </c>
      <c r="C35" s="163">
        <v>0</v>
      </c>
    </row>
    <row r="36" spans="1:3" s="2" customFormat="1">
      <c r="A36" s="83">
        <v>30</v>
      </c>
      <c r="B36" s="44" t="s">
        <v>54</v>
      </c>
      <c r="C36" s="162">
        <v>0</v>
      </c>
    </row>
    <row r="37" spans="1:3" s="2" customFormat="1">
      <c r="A37" s="83">
        <v>31</v>
      </c>
      <c r="B37" s="36" t="s">
        <v>55</v>
      </c>
      <c r="C37" s="163">
        <v>0</v>
      </c>
    </row>
    <row r="38" spans="1:3" s="2" customFormat="1">
      <c r="A38" s="83">
        <v>32</v>
      </c>
      <c r="B38" s="37" t="s">
        <v>56</v>
      </c>
      <c r="C38" s="163">
        <v>0</v>
      </c>
    </row>
    <row r="39" spans="1:3" s="2" customFormat="1" ht="25.5">
      <c r="A39" s="83">
        <v>33</v>
      </c>
      <c r="B39" s="36" t="s">
        <v>57</v>
      </c>
      <c r="C39" s="163">
        <v>0</v>
      </c>
    </row>
    <row r="40" spans="1:3" s="2" customFormat="1" ht="25.5">
      <c r="A40" s="83">
        <v>34</v>
      </c>
      <c r="B40" s="36" t="s">
        <v>45</v>
      </c>
      <c r="C40" s="163">
        <v>0</v>
      </c>
    </row>
    <row r="41" spans="1:3" s="2" customFormat="1" ht="25.5">
      <c r="A41" s="83">
        <v>35</v>
      </c>
      <c r="B41" s="38" t="s">
        <v>58</v>
      </c>
      <c r="C41" s="163">
        <v>0</v>
      </c>
    </row>
    <row r="42" spans="1:3" s="2" customFormat="1">
      <c r="A42" s="83">
        <v>36</v>
      </c>
      <c r="B42" s="44" t="s">
        <v>23</v>
      </c>
      <c r="C42" s="162">
        <v>0</v>
      </c>
    </row>
    <row r="43" spans="1:3" s="2" customFormat="1">
      <c r="A43" s="83"/>
      <c r="B43" s="39"/>
      <c r="C43" s="163"/>
    </row>
    <row r="44" spans="1:3" s="2" customFormat="1">
      <c r="A44" s="83">
        <v>37</v>
      </c>
      <c r="B44" s="45" t="s">
        <v>59</v>
      </c>
      <c r="C44" s="162">
        <v>12004800</v>
      </c>
    </row>
    <row r="45" spans="1:3" s="2" customFormat="1">
      <c r="A45" s="83">
        <v>38</v>
      </c>
      <c r="B45" s="35" t="s">
        <v>60</v>
      </c>
      <c r="C45" s="163">
        <v>12004800</v>
      </c>
    </row>
    <row r="46" spans="1:3" s="2" customFormat="1">
      <c r="A46" s="83">
        <v>39</v>
      </c>
      <c r="B46" s="35" t="s">
        <v>61</v>
      </c>
      <c r="C46" s="163">
        <v>0</v>
      </c>
    </row>
    <row r="47" spans="1:3" s="2" customFormat="1">
      <c r="A47" s="83">
        <v>40</v>
      </c>
      <c r="B47" s="582" t="s">
        <v>518</v>
      </c>
      <c r="C47" s="163">
        <v>0</v>
      </c>
    </row>
    <row r="48" spans="1:3" s="2" customFormat="1">
      <c r="A48" s="83">
        <v>41</v>
      </c>
      <c r="B48" s="45" t="s">
        <v>62</v>
      </c>
      <c r="C48" s="162">
        <v>0</v>
      </c>
    </row>
    <row r="49" spans="1:3" s="2" customFormat="1">
      <c r="A49" s="83">
        <v>42</v>
      </c>
      <c r="B49" s="36" t="s">
        <v>63</v>
      </c>
      <c r="C49" s="163">
        <v>0</v>
      </c>
    </row>
    <row r="50" spans="1:3" s="2" customFormat="1">
      <c r="A50" s="83">
        <v>43</v>
      </c>
      <c r="B50" s="37" t="s">
        <v>64</v>
      </c>
      <c r="C50" s="163">
        <v>0</v>
      </c>
    </row>
    <row r="51" spans="1:3" s="2" customFormat="1" ht="25.5">
      <c r="A51" s="83">
        <v>44</v>
      </c>
      <c r="B51" s="36" t="s">
        <v>65</v>
      </c>
      <c r="C51" s="163">
        <v>0</v>
      </c>
    </row>
    <row r="52" spans="1:3" s="2" customFormat="1" ht="25.5">
      <c r="A52" s="83">
        <v>45</v>
      </c>
      <c r="B52" s="36" t="s">
        <v>45</v>
      </c>
      <c r="C52" s="163">
        <v>0</v>
      </c>
    </row>
    <row r="53" spans="1:3" s="2" customFormat="1" ht="15.75" thickBot="1">
      <c r="A53" s="83">
        <v>46</v>
      </c>
      <c r="B53" s="84" t="s">
        <v>24</v>
      </c>
      <c r="C53" s="165">
        <v>12004800</v>
      </c>
    </row>
    <row r="56" spans="1:3">
      <c r="B56" s="1" t="s">
        <v>141</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headerFooter>
    <oddHeader>&amp;C&amp;"Calibri"&amp;10&amp;K0078D7 Classification: Restricted to Partners&amp;1#_x000D_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F23"/>
  <sheetViews>
    <sheetView workbookViewId="0">
      <selection activeCell="H23" sqref="H23"/>
    </sheetView>
  </sheetViews>
  <sheetFormatPr defaultColWidth="9.140625" defaultRowHeight="12.75"/>
  <cols>
    <col min="1" max="1" width="10.85546875" style="1" bestFit="1" customWidth="1"/>
    <col min="2" max="2" width="59" style="1" customWidth="1"/>
    <col min="3" max="3" width="16.7109375" style="1" bestFit="1" customWidth="1"/>
    <col min="4" max="4" width="22.140625" style="1" customWidth="1"/>
    <col min="5" max="16384" width="9.140625" style="1"/>
  </cols>
  <sheetData>
    <row r="1" spans="1:6" ht="15.75">
      <c r="A1" s="13" t="s">
        <v>108</v>
      </c>
      <c r="B1" s="12" t="str">
        <f>Info!C2</f>
        <v>ს.ს "პროკრედიტ ბანკი"</v>
      </c>
    </row>
    <row r="2" spans="1:6" s="13" customFormat="1" ht="15.75" customHeight="1">
      <c r="A2" s="13" t="s">
        <v>109</v>
      </c>
      <c r="B2" s="333">
        <f>'1. key ratios'!B2</f>
        <v>45473</v>
      </c>
    </row>
    <row r="3" spans="1:6" s="13" customFormat="1" ht="15.75" customHeight="1"/>
    <row r="4" spans="1:6" ht="13.5" thickBot="1">
      <c r="A4" s="1" t="s">
        <v>249</v>
      </c>
      <c r="B4" s="243" t="s">
        <v>250</v>
      </c>
    </row>
    <row r="5" spans="1:6" s="31" customFormat="1">
      <c r="A5" s="717" t="s">
        <v>251</v>
      </c>
      <c r="B5" s="718"/>
      <c r="C5" s="233" t="s">
        <v>252</v>
      </c>
      <c r="D5" s="234" t="s">
        <v>253</v>
      </c>
    </row>
    <row r="6" spans="1:6" s="244" customFormat="1">
      <c r="A6" s="235">
        <v>1</v>
      </c>
      <c r="B6" s="236" t="s">
        <v>254</v>
      </c>
      <c r="C6" s="236"/>
      <c r="D6" s="237"/>
    </row>
    <row r="7" spans="1:6" s="244" customFormat="1">
      <c r="A7" s="238" t="s">
        <v>255</v>
      </c>
      <c r="B7" s="239" t="s">
        <v>256</v>
      </c>
      <c r="C7" s="289">
        <v>4.4999999999999998E-2</v>
      </c>
      <c r="D7" s="676">
        <f>C7*'5. RWA'!$C$13</f>
        <v>66473553.193889812</v>
      </c>
      <c r="E7" s="583"/>
      <c r="F7" s="583"/>
    </row>
    <row r="8" spans="1:6" s="244" customFormat="1">
      <c r="A8" s="238" t="s">
        <v>257</v>
      </c>
      <c r="B8" s="239" t="s">
        <v>258</v>
      </c>
      <c r="C8" s="290">
        <v>0.06</v>
      </c>
      <c r="D8" s="676">
        <f>C8*'5. RWA'!$C$13</f>
        <v>88631404.258519739</v>
      </c>
      <c r="E8" s="583"/>
      <c r="F8" s="583"/>
    </row>
    <row r="9" spans="1:6" s="244" customFormat="1">
      <c r="A9" s="238" t="s">
        <v>259</v>
      </c>
      <c r="B9" s="239" t="s">
        <v>260</v>
      </c>
      <c r="C9" s="290">
        <v>0.08</v>
      </c>
      <c r="D9" s="676">
        <f>C9*'5. RWA'!$C$13</f>
        <v>118175205.67802633</v>
      </c>
      <c r="E9" s="583"/>
      <c r="F9" s="583"/>
    </row>
    <row r="10" spans="1:6" s="244" customFormat="1">
      <c r="A10" s="235" t="s">
        <v>261</v>
      </c>
      <c r="B10" s="236" t="s">
        <v>262</v>
      </c>
      <c r="C10" s="291"/>
      <c r="D10" s="287"/>
      <c r="E10" s="583"/>
      <c r="F10" s="583"/>
    </row>
    <row r="11" spans="1:6" s="245" customFormat="1">
      <c r="A11" s="240" t="s">
        <v>263</v>
      </c>
      <c r="B11" s="241" t="s">
        <v>325</v>
      </c>
      <c r="C11" s="292">
        <v>2.5000000000000001E-2</v>
      </c>
      <c r="D11" s="677">
        <v>36929751.774383232</v>
      </c>
      <c r="E11" s="583"/>
      <c r="F11" s="583"/>
    </row>
    <row r="12" spans="1:6" s="245" customFormat="1">
      <c r="A12" s="240" t="s">
        <v>264</v>
      </c>
      <c r="B12" s="241" t="s">
        <v>265</v>
      </c>
      <c r="C12" s="292">
        <v>2.5000000000000001E-3</v>
      </c>
      <c r="D12" s="677">
        <v>3692975.1774383229</v>
      </c>
      <c r="E12" s="583"/>
      <c r="F12" s="583"/>
    </row>
    <row r="13" spans="1:6" s="245" customFormat="1">
      <c r="A13" s="240" t="s">
        <v>266</v>
      </c>
      <c r="B13" s="241" t="s">
        <v>267</v>
      </c>
      <c r="C13" s="292">
        <v>0</v>
      </c>
      <c r="D13" s="677">
        <v>0</v>
      </c>
      <c r="E13" s="583"/>
      <c r="F13" s="583"/>
    </row>
    <row r="14" spans="1:6" s="244" customFormat="1">
      <c r="A14" s="235" t="s">
        <v>268</v>
      </c>
      <c r="B14" s="236" t="s">
        <v>323</v>
      </c>
      <c r="C14" s="293"/>
      <c r="D14" s="287"/>
      <c r="E14" s="583"/>
      <c r="F14" s="583"/>
    </row>
    <row r="15" spans="1:6" s="244" customFormat="1">
      <c r="A15" s="255" t="s">
        <v>271</v>
      </c>
      <c r="B15" s="241" t="s">
        <v>324</v>
      </c>
      <c r="C15" s="292">
        <v>4.8303249687492791E-2</v>
      </c>
      <c r="D15" s="677">
        <v>71353080.834206522</v>
      </c>
      <c r="E15" s="583"/>
      <c r="F15" s="583"/>
    </row>
    <row r="16" spans="1:6" s="244" customFormat="1">
      <c r="A16" s="255" t="s">
        <v>272</v>
      </c>
      <c r="B16" s="241" t="s">
        <v>274</v>
      </c>
      <c r="C16" s="292">
        <v>6.0160631425156166E-2</v>
      </c>
      <c r="D16" s="677">
        <v>88868687.404847056</v>
      </c>
      <c r="E16" s="583"/>
      <c r="F16" s="583"/>
    </row>
    <row r="17" spans="1:6" s="244" customFormat="1">
      <c r="A17" s="255" t="s">
        <v>273</v>
      </c>
      <c r="B17" s="241" t="s">
        <v>321</v>
      </c>
      <c r="C17" s="292">
        <v>7.5762449501029033E-2</v>
      </c>
      <c r="D17" s="677">
        <v>111915538.15568987</v>
      </c>
      <c r="E17" s="583"/>
      <c r="F17" s="583"/>
    </row>
    <row r="18" spans="1:6" s="31" customFormat="1">
      <c r="A18" s="719" t="s">
        <v>322</v>
      </c>
      <c r="B18" s="720"/>
      <c r="C18" s="294" t="s">
        <v>252</v>
      </c>
      <c r="D18" s="288" t="s">
        <v>253</v>
      </c>
      <c r="E18" s="583"/>
      <c r="F18" s="583"/>
    </row>
    <row r="19" spans="1:6" s="244" customFormat="1">
      <c r="A19" s="242">
        <v>4</v>
      </c>
      <c r="B19" s="241" t="s">
        <v>22</v>
      </c>
      <c r="C19" s="292">
        <f>C7+C11+C12+C13+C15</f>
        <v>0.1208032496874928</v>
      </c>
      <c r="D19" s="676">
        <f>C19*'5. RWA'!$C$13</f>
        <v>178449360.97991791</v>
      </c>
      <c r="E19" s="583"/>
      <c r="F19" s="583"/>
    </row>
    <row r="20" spans="1:6" s="244" customFormat="1">
      <c r="A20" s="242">
        <v>5</v>
      </c>
      <c r="B20" s="241" t="s">
        <v>86</v>
      </c>
      <c r="C20" s="292">
        <f>C8+C11+C12+C13+C16</f>
        <v>0.14766063142515617</v>
      </c>
      <c r="D20" s="676">
        <f>C20*'5. RWA'!$C$13</f>
        <v>218122818.61518836</v>
      </c>
      <c r="E20" s="583"/>
      <c r="F20" s="583"/>
    </row>
    <row r="21" spans="1:6" s="244" customFormat="1" ht="13.5" thickBot="1">
      <c r="A21" s="246" t="s">
        <v>269</v>
      </c>
      <c r="B21" s="247" t="s">
        <v>85</v>
      </c>
      <c r="C21" s="295">
        <f>C9+C11+C12+C13+C17</f>
        <v>0.18326244950102905</v>
      </c>
      <c r="D21" s="678">
        <f>C21*'5. RWA'!$C$13</f>
        <v>270713470.78553778</v>
      </c>
      <c r="E21" s="583"/>
      <c r="F21" s="583"/>
    </row>
    <row r="23" spans="1:6" ht="63.75">
      <c r="B23" s="17" t="s">
        <v>326</v>
      </c>
    </row>
  </sheetData>
  <mergeCells count="2">
    <mergeCell ref="A5:B5"/>
    <mergeCell ref="A18:B18"/>
  </mergeCells>
  <conditionalFormatting sqref="C21">
    <cfRule type="cellIs" dxfId="21" priority="1" operator="lessThan">
      <formula>#REF!</formula>
    </cfRule>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F70"/>
  <sheetViews>
    <sheetView zoomScale="80" zoomScaleNormal="80" workbookViewId="0">
      <pane xSplit="1" ySplit="5" topLeftCell="B55" activePane="bottomRight" state="frozen"/>
      <selection activeCell="B20" sqref="B20:C20"/>
      <selection pane="topRight" activeCell="B20" sqref="B20:C20"/>
      <selection pane="bottomLeft" activeCell="B20" sqref="B20:C20"/>
      <selection pane="bottomRight" activeCell="B20" sqref="B20:C20"/>
    </sheetView>
  </sheetViews>
  <sheetFormatPr defaultRowHeight="16.5"/>
  <cols>
    <col min="1" max="1" width="10.7109375" style="32" customWidth="1"/>
    <col min="2" max="2" width="91.85546875" style="32" customWidth="1"/>
    <col min="3" max="3" width="53.140625" style="32" customWidth="1"/>
    <col min="4" max="4" width="32.28515625" style="32" customWidth="1"/>
    <col min="5" max="5" width="9.42578125" customWidth="1"/>
  </cols>
  <sheetData>
    <row r="1" spans="1:6">
      <c r="A1" s="13" t="s">
        <v>108</v>
      </c>
      <c r="B1" s="14" t="str">
        <f>Info!C2</f>
        <v>ს.ს "პროკრედიტ ბანკი"</v>
      </c>
      <c r="E1" s="1"/>
      <c r="F1" s="1"/>
    </row>
    <row r="2" spans="1:6" s="13" customFormat="1" ht="15.75" customHeight="1">
      <c r="A2" s="13" t="s">
        <v>109</v>
      </c>
      <c r="B2" s="333">
        <f>'1. key ratios'!B2</f>
        <v>45473</v>
      </c>
    </row>
    <row r="3" spans="1:6" s="13" customFormat="1" ht="15.75" customHeight="1">
      <c r="A3" s="20"/>
    </row>
    <row r="4" spans="1:6" s="13" customFormat="1" ht="15.75" customHeight="1" thickBot="1">
      <c r="A4" s="13" t="s">
        <v>195</v>
      </c>
      <c r="B4" s="136" t="s">
        <v>172</v>
      </c>
      <c r="D4" s="138" t="s">
        <v>87</v>
      </c>
    </row>
    <row r="5" spans="1:6" ht="25.5">
      <c r="A5" s="89" t="s">
        <v>25</v>
      </c>
      <c r="B5" s="90" t="s">
        <v>144</v>
      </c>
      <c r="C5" s="91" t="s">
        <v>638</v>
      </c>
      <c r="D5" s="137" t="s">
        <v>173</v>
      </c>
    </row>
    <row r="6" spans="1:6">
      <c r="A6" s="584">
        <v>1</v>
      </c>
      <c r="B6" s="585" t="s">
        <v>636</v>
      </c>
      <c r="C6" s="586">
        <v>399123856.24189997</v>
      </c>
      <c r="D6" s="587"/>
      <c r="E6" s="4"/>
    </row>
    <row r="7" spans="1:6">
      <c r="A7" s="584">
        <v>1.1000000000000001</v>
      </c>
      <c r="B7" s="588" t="s">
        <v>96</v>
      </c>
      <c r="C7" s="589">
        <v>51450878.255999997</v>
      </c>
      <c r="D7" s="85"/>
      <c r="E7" s="4"/>
    </row>
    <row r="8" spans="1:6">
      <c r="A8" s="584">
        <v>1.2</v>
      </c>
      <c r="B8" s="588" t="s">
        <v>97</v>
      </c>
      <c r="C8" s="589">
        <v>194971890.68739995</v>
      </c>
      <c r="D8" s="85"/>
      <c r="E8" s="4"/>
    </row>
    <row r="9" spans="1:6">
      <c r="A9" s="584">
        <v>1.3</v>
      </c>
      <c r="B9" s="588" t="s">
        <v>98</v>
      </c>
      <c r="C9" s="589">
        <v>152701087.2985</v>
      </c>
      <c r="D9" s="85"/>
      <c r="E9" s="4"/>
    </row>
    <row r="10" spans="1:6">
      <c r="A10" s="584">
        <v>2</v>
      </c>
      <c r="B10" s="590" t="s">
        <v>523</v>
      </c>
      <c r="C10" s="589">
        <v>0</v>
      </c>
      <c r="D10" s="85"/>
      <c r="E10" s="4"/>
    </row>
    <row r="11" spans="1:6">
      <c r="A11" s="584">
        <v>2.1</v>
      </c>
      <c r="B11" s="591" t="s">
        <v>524</v>
      </c>
      <c r="C11" s="589">
        <v>0</v>
      </c>
      <c r="D11" s="86"/>
      <c r="E11" s="5"/>
    </row>
    <row r="12" spans="1:6" ht="23.45" customHeight="1">
      <c r="A12" s="584">
        <v>3</v>
      </c>
      <c r="B12" s="392" t="s">
        <v>525</v>
      </c>
      <c r="C12" s="589">
        <v>0</v>
      </c>
      <c r="D12" s="86"/>
      <c r="E12" s="5"/>
    </row>
    <row r="13" spans="1:6" ht="23.1" customHeight="1">
      <c r="A13" s="584"/>
      <c r="B13" s="592" t="s">
        <v>43</v>
      </c>
      <c r="C13" s="593">
        <v>0</v>
      </c>
      <c r="D13" s="594" t="s">
        <v>724</v>
      </c>
      <c r="E13" s="5"/>
    </row>
    <row r="14" spans="1:6" ht="21">
      <c r="A14" s="584">
        <v>4</v>
      </c>
      <c r="B14" s="393" t="s">
        <v>526</v>
      </c>
      <c r="C14" s="589">
        <v>0</v>
      </c>
      <c r="D14" s="86"/>
      <c r="E14" s="5"/>
    </row>
    <row r="15" spans="1:6">
      <c r="A15" s="584">
        <v>5</v>
      </c>
      <c r="B15" s="393" t="s">
        <v>527</v>
      </c>
      <c r="C15" s="595">
        <v>139527.79999999999</v>
      </c>
      <c r="D15" s="86"/>
      <c r="E15" s="4"/>
    </row>
    <row r="16" spans="1:6">
      <c r="A16" s="584">
        <v>5.0999999999999996</v>
      </c>
      <c r="B16" s="394" t="s">
        <v>528</v>
      </c>
      <c r="C16" s="589">
        <v>139527.79999999999</v>
      </c>
      <c r="D16" s="86"/>
      <c r="E16" s="4"/>
    </row>
    <row r="17" spans="1:5">
      <c r="A17" s="584">
        <v>5.2</v>
      </c>
      <c r="B17" s="394" t="s">
        <v>455</v>
      </c>
      <c r="C17" s="589">
        <v>0</v>
      </c>
      <c r="D17" s="85"/>
      <c r="E17" s="4"/>
    </row>
    <row r="18" spans="1:5">
      <c r="A18" s="584">
        <v>5.3</v>
      </c>
      <c r="B18" s="394" t="s">
        <v>529</v>
      </c>
      <c r="C18" s="589">
        <v>0</v>
      </c>
      <c r="D18" s="85"/>
      <c r="E18" s="4"/>
    </row>
    <row r="19" spans="1:5">
      <c r="A19" s="584">
        <v>6</v>
      </c>
      <c r="B19" s="392" t="s">
        <v>530</v>
      </c>
      <c r="C19" s="596">
        <v>1430762714.4621282</v>
      </c>
      <c r="D19" s="85"/>
      <c r="E19" s="4"/>
    </row>
    <row r="20" spans="1:5">
      <c r="A20" s="584">
        <v>6.1</v>
      </c>
      <c r="B20" s="394" t="s">
        <v>455</v>
      </c>
      <c r="C20" s="589">
        <v>126271912.13</v>
      </c>
      <c r="D20" s="85"/>
      <c r="E20" s="4"/>
    </row>
    <row r="21" spans="1:5">
      <c r="A21" s="584">
        <v>6.2</v>
      </c>
      <c r="B21" s="394" t="s">
        <v>529</v>
      </c>
      <c r="C21" s="589">
        <v>1304490802.332128</v>
      </c>
      <c r="D21" s="85"/>
      <c r="E21" s="4"/>
    </row>
    <row r="22" spans="1:5">
      <c r="A22" s="584">
        <v>7</v>
      </c>
      <c r="B22" s="395" t="s">
        <v>531</v>
      </c>
      <c r="C22" s="589">
        <v>8615015.5899999999</v>
      </c>
      <c r="D22" s="85"/>
      <c r="E22" s="4"/>
    </row>
    <row r="23" spans="1:5" ht="21">
      <c r="A23" s="584"/>
      <c r="B23" s="592" t="s">
        <v>43</v>
      </c>
      <c r="C23" s="593">
        <v>8615015.5899999999</v>
      </c>
      <c r="D23" s="594" t="s">
        <v>724</v>
      </c>
      <c r="E23" s="4"/>
    </row>
    <row r="24" spans="1:5">
      <c r="A24" s="584">
        <v>8</v>
      </c>
      <c r="B24" s="396" t="s">
        <v>532</v>
      </c>
      <c r="C24" s="589">
        <v>0</v>
      </c>
      <c r="D24" s="85"/>
      <c r="E24" s="4"/>
    </row>
    <row r="25" spans="1:5">
      <c r="A25" s="584">
        <v>9</v>
      </c>
      <c r="B25" s="393" t="s">
        <v>533</v>
      </c>
      <c r="C25" s="596">
        <v>45566307.039999999</v>
      </c>
      <c r="D25" s="415"/>
      <c r="E25" s="3"/>
    </row>
    <row r="26" spans="1:5">
      <c r="A26" s="584">
        <v>9.1</v>
      </c>
      <c r="B26" s="397" t="s">
        <v>534</v>
      </c>
      <c r="C26" s="589">
        <v>41363758.089999996</v>
      </c>
      <c r="D26" s="87"/>
      <c r="E26" s="4"/>
    </row>
    <row r="27" spans="1:5">
      <c r="A27" s="584">
        <v>9.1999999999999993</v>
      </c>
      <c r="B27" s="397" t="s">
        <v>535</v>
      </c>
      <c r="C27" s="589">
        <v>4202548.95</v>
      </c>
      <c r="D27" s="414"/>
      <c r="E27" s="4"/>
    </row>
    <row r="28" spans="1:5">
      <c r="A28" s="584">
        <v>10</v>
      </c>
      <c r="B28" s="393" t="s">
        <v>36</v>
      </c>
      <c r="C28" s="597">
        <v>2353628.39</v>
      </c>
      <c r="D28" s="498" t="s">
        <v>687</v>
      </c>
      <c r="E28" s="4"/>
    </row>
    <row r="29" spans="1:5">
      <c r="A29" s="584">
        <v>10.1</v>
      </c>
      <c r="B29" s="397" t="s">
        <v>536</v>
      </c>
      <c r="C29" s="589">
        <v>0</v>
      </c>
      <c r="D29" s="85"/>
      <c r="E29" s="4"/>
    </row>
    <row r="30" spans="1:5">
      <c r="A30" s="584">
        <v>10.199999999999999</v>
      </c>
      <c r="B30" s="397" t="s">
        <v>537</v>
      </c>
      <c r="C30" s="589">
        <v>2353628.39</v>
      </c>
      <c r="D30" s="85"/>
      <c r="E30" s="4"/>
    </row>
    <row r="31" spans="1:5">
      <c r="A31" s="584">
        <v>11</v>
      </c>
      <c r="B31" s="393" t="s">
        <v>538</v>
      </c>
      <c r="C31" s="596">
        <v>110329.97</v>
      </c>
      <c r="D31" s="85"/>
      <c r="E31" s="4"/>
    </row>
    <row r="32" spans="1:5">
      <c r="A32" s="584">
        <v>11.1</v>
      </c>
      <c r="B32" s="397" t="s">
        <v>539</v>
      </c>
      <c r="C32" s="589">
        <v>110329.97</v>
      </c>
      <c r="D32" s="85"/>
      <c r="E32" s="4"/>
    </row>
    <row r="33" spans="1:5">
      <c r="A33" s="584">
        <v>11.2</v>
      </c>
      <c r="B33" s="397" t="s">
        <v>540</v>
      </c>
      <c r="C33" s="589">
        <v>0</v>
      </c>
      <c r="D33" s="85"/>
      <c r="E33" s="4"/>
    </row>
    <row r="34" spans="1:5">
      <c r="A34" s="584">
        <v>13</v>
      </c>
      <c r="B34" s="393" t="s">
        <v>99</v>
      </c>
      <c r="C34" s="596">
        <v>6331264.6387720006</v>
      </c>
      <c r="D34" s="85"/>
      <c r="E34" s="4"/>
    </row>
    <row r="35" spans="1:5">
      <c r="A35" s="584">
        <v>13.1</v>
      </c>
      <c r="B35" s="598" t="s">
        <v>541</v>
      </c>
      <c r="C35" s="589">
        <v>76010</v>
      </c>
      <c r="D35" s="85"/>
      <c r="E35" s="4"/>
    </row>
    <row r="36" spans="1:5">
      <c r="A36" s="584">
        <v>13.2</v>
      </c>
      <c r="B36" s="598" t="s">
        <v>542</v>
      </c>
      <c r="C36" s="589">
        <v>0</v>
      </c>
      <c r="D36" s="87"/>
      <c r="E36" s="4"/>
    </row>
    <row r="37" spans="1:5">
      <c r="A37" s="584">
        <v>14</v>
      </c>
      <c r="B37" s="599" t="s">
        <v>543</v>
      </c>
      <c r="C37" s="600">
        <v>1893002644.1328001</v>
      </c>
      <c r="D37" s="87"/>
      <c r="E37" s="3"/>
    </row>
    <row r="38" spans="1:5">
      <c r="A38" s="584"/>
      <c r="B38" s="601" t="s">
        <v>104</v>
      </c>
      <c r="C38" s="602"/>
      <c r="D38" s="88"/>
      <c r="E38" s="4"/>
    </row>
    <row r="39" spans="1:5">
      <c r="A39" s="584">
        <v>15</v>
      </c>
      <c r="B39" s="399" t="s">
        <v>544</v>
      </c>
      <c r="C39" s="589">
        <v>1640</v>
      </c>
      <c r="D39" s="414"/>
      <c r="E39" s="4"/>
    </row>
    <row r="40" spans="1:5">
      <c r="A40" s="584">
        <v>15.1</v>
      </c>
      <c r="B40" s="591" t="s">
        <v>524</v>
      </c>
      <c r="C40" s="589">
        <v>1640</v>
      </c>
      <c r="D40" s="85"/>
      <c r="E40" s="4"/>
    </row>
    <row r="41" spans="1:5" ht="21">
      <c r="A41" s="584">
        <v>16</v>
      </c>
      <c r="B41" s="395" t="s">
        <v>545</v>
      </c>
      <c r="C41" s="589">
        <v>0</v>
      </c>
      <c r="D41" s="85"/>
      <c r="E41" s="4"/>
    </row>
    <row r="42" spans="1:5">
      <c r="A42" s="584">
        <v>17</v>
      </c>
      <c r="B42" s="395" t="s">
        <v>546</v>
      </c>
      <c r="C42" s="596">
        <v>1555738112.8473661</v>
      </c>
      <c r="D42" s="85"/>
      <c r="E42" s="4"/>
    </row>
    <row r="43" spans="1:5">
      <c r="A43" s="584">
        <v>17.100000000000001</v>
      </c>
      <c r="B43" s="400" t="s">
        <v>547</v>
      </c>
      <c r="C43" s="589">
        <v>1162670279.9214692</v>
      </c>
      <c r="D43" s="85"/>
      <c r="E43" s="4"/>
    </row>
    <row r="44" spans="1:5">
      <c r="A44" s="603">
        <v>17.2</v>
      </c>
      <c r="B44" s="604" t="s">
        <v>100</v>
      </c>
      <c r="C44" s="589">
        <v>391108191.73199999</v>
      </c>
      <c r="D44" s="87"/>
      <c r="E44" s="4"/>
    </row>
    <row r="45" spans="1:5">
      <c r="A45" s="584">
        <v>17.3</v>
      </c>
      <c r="B45" s="605" t="s">
        <v>548</v>
      </c>
      <c r="C45" s="589">
        <v>0</v>
      </c>
      <c r="D45" s="85"/>
      <c r="E45" s="3"/>
    </row>
    <row r="46" spans="1:5">
      <c r="A46" s="584">
        <v>17.399999999999999</v>
      </c>
      <c r="B46" s="605" t="s">
        <v>549</v>
      </c>
      <c r="C46" s="589">
        <v>1959641.193897</v>
      </c>
      <c r="D46" s="85"/>
    </row>
    <row r="47" spans="1:5">
      <c r="A47" s="584">
        <v>18</v>
      </c>
      <c r="B47" s="606" t="s">
        <v>550</v>
      </c>
      <c r="C47" s="589">
        <v>1311775.3773000001</v>
      </c>
      <c r="D47" s="85"/>
    </row>
    <row r="48" spans="1:5">
      <c r="A48" s="584">
        <v>19</v>
      </c>
      <c r="B48" s="606" t="s">
        <v>551</v>
      </c>
      <c r="C48" s="607">
        <v>1920707.81</v>
      </c>
      <c r="D48" s="85"/>
    </row>
    <row r="49" spans="1:4">
      <c r="A49" s="584">
        <v>19.100000000000001</v>
      </c>
      <c r="B49" s="608" t="s">
        <v>552</v>
      </c>
      <c r="C49" s="589">
        <v>0</v>
      </c>
      <c r="D49" s="85"/>
    </row>
    <row r="50" spans="1:4">
      <c r="A50" s="584">
        <v>19.2</v>
      </c>
      <c r="B50" s="608" t="s">
        <v>553</v>
      </c>
      <c r="C50" s="589">
        <v>1920707.81</v>
      </c>
      <c r="D50" s="85"/>
    </row>
    <row r="51" spans="1:4">
      <c r="A51" s="584">
        <v>20</v>
      </c>
      <c r="B51" s="599" t="s">
        <v>101</v>
      </c>
      <c r="C51" s="589">
        <v>15013421.907600001</v>
      </c>
      <c r="D51" s="85"/>
    </row>
    <row r="52" spans="1:4">
      <c r="A52" s="584">
        <v>21</v>
      </c>
      <c r="B52" s="590" t="s">
        <v>89</v>
      </c>
      <c r="C52" s="589">
        <v>3022930.7948339996</v>
      </c>
      <c r="D52" s="85"/>
    </row>
    <row r="53" spans="1:4">
      <c r="A53" s="584">
        <v>21.1</v>
      </c>
      <c r="B53" s="588" t="s">
        <v>554</v>
      </c>
      <c r="C53" s="589">
        <v>0</v>
      </c>
      <c r="D53" s="85"/>
    </row>
    <row r="54" spans="1:4">
      <c r="A54" s="584">
        <v>22</v>
      </c>
      <c r="B54" s="599" t="s">
        <v>555</v>
      </c>
      <c r="C54" s="607">
        <v>1577008588.7370999</v>
      </c>
      <c r="D54" s="85"/>
    </row>
    <row r="55" spans="1:4">
      <c r="A55" s="584"/>
      <c r="B55" s="601" t="s">
        <v>556</v>
      </c>
      <c r="C55" s="609"/>
      <c r="D55" s="85"/>
    </row>
    <row r="56" spans="1:4">
      <c r="A56" s="584">
        <v>23</v>
      </c>
      <c r="B56" s="599" t="s">
        <v>105</v>
      </c>
      <c r="C56" s="589">
        <v>112482804.98999999</v>
      </c>
      <c r="D56" s="85"/>
    </row>
    <row r="57" spans="1:4">
      <c r="A57" s="584">
        <v>24</v>
      </c>
      <c r="B57" s="599" t="s">
        <v>557</v>
      </c>
      <c r="C57" s="589">
        <v>0</v>
      </c>
      <c r="D57" s="85"/>
    </row>
    <row r="58" spans="1:4">
      <c r="A58" s="584">
        <v>25</v>
      </c>
      <c r="B58" s="599" t="s">
        <v>102</v>
      </c>
      <c r="C58" s="589">
        <v>72117569.840000004</v>
      </c>
      <c r="D58" s="85"/>
    </row>
    <row r="59" spans="1:4">
      <c r="A59" s="584">
        <v>26</v>
      </c>
      <c r="B59" s="606" t="s">
        <v>558</v>
      </c>
      <c r="C59" s="589">
        <v>0</v>
      </c>
      <c r="D59" s="85"/>
    </row>
    <row r="60" spans="1:4">
      <c r="A60" s="584">
        <v>27</v>
      </c>
      <c r="B60" s="606" t="s">
        <v>559</v>
      </c>
      <c r="C60" s="610">
        <v>0</v>
      </c>
      <c r="D60" s="85"/>
    </row>
    <row r="61" spans="1:4">
      <c r="A61" s="584">
        <v>27.1</v>
      </c>
      <c r="B61" s="608" t="s">
        <v>560</v>
      </c>
      <c r="C61" s="589">
        <v>0</v>
      </c>
      <c r="D61" s="85"/>
    </row>
    <row r="62" spans="1:4">
      <c r="A62" s="584">
        <v>27.2</v>
      </c>
      <c r="B62" s="605" t="s">
        <v>561</v>
      </c>
      <c r="C62" s="589">
        <v>0</v>
      </c>
      <c r="D62" s="85"/>
    </row>
    <row r="63" spans="1:4">
      <c r="A63" s="584">
        <v>28</v>
      </c>
      <c r="B63" s="590" t="s">
        <v>562</v>
      </c>
      <c r="C63" s="589">
        <v>0</v>
      </c>
      <c r="D63" s="85"/>
    </row>
    <row r="64" spans="1:4" ht="24" customHeight="1">
      <c r="A64" s="584">
        <v>29</v>
      </c>
      <c r="B64" s="606" t="s">
        <v>563</v>
      </c>
      <c r="C64" s="610">
        <v>0</v>
      </c>
      <c r="D64" s="85"/>
    </row>
    <row r="65" spans="1:4" ht="21.95" customHeight="1">
      <c r="A65" s="584">
        <v>29.1</v>
      </c>
      <c r="B65" s="611" t="s">
        <v>564</v>
      </c>
      <c r="C65" s="589">
        <v>0</v>
      </c>
      <c r="D65" s="85"/>
    </row>
    <row r="66" spans="1:4" ht="21">
      <c r="A66" s="584">
        <v>29.2</v>
      </c>
      <c r="B66" s="608" t="s">
        <v>565</v>
      </c>
      <c r="C66" s="589">
        <v>0</v>
      </c>
      <c r="D66" s="85"/>
    </row>
    <row r="67" spans="1:4" ht="21">
      <c r="A67" s="584">
        <v>29.3</v>
      </c>
      <c r="B67" s="612" t="s">
        <v>566</v>
      </c>
      <c r="C67" s="589">
        <v>0</v>
      </c>
      <c r="D67" s="85"/>
    </row>
    <row r="68" spans="1:4">
      <c r="A68" s="584">
        <v>30</v>
      </c>
      <c r="B68" s="606" t="s">
        <v>103</v>
      </c>
      <c r="C68" s="589">
        <v>131393680.62999998</v>
      </c>
      <c r="D68" s="85"/>
    </row>
    <row r="69" spans="1:4">
      <c r="A69" s="584">
        <v>31</v>
      </c>
      <c r="B69" s="613" t="s">
        <v>567</v>
      </c>
      <c r="C69" s="610">
        <v>315994055.45999998</v>
      </c>
      <c r="D69" s="85"/>
    </row>
    <row r="70" spans="1:4" ht="17.25" thickBot="1">
      <c r="A70" s="614">
        <v>32</v>
      </c>
      <c r="B70" s="615" t="s">
        <v>568</v>
      </c>
      <c r="C70" s="616">
        <v>1893002644.1970999</v>
      </c>
      <c r="D70" s="617"/>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S22"/>
  <sheetViews>
    <sheetView workbookViewId="0">
      <pane xSplit="2" ySplit="7" topLeftCell="I8" activePane="bottomRight" state="frozen"/>
      <selection activeCell="B20" sqref="B20:C20"/>
      <selection pane="topRight" activeCell="B20" sqref="B20:C20"/>
      <selection pane="bottomLeft" activeCell="B20" sqref="B20:C20"/>
      <selection pane="bottomRight" activeCell="M30" sqref="M30"/>
    </sheetView>
  </sheetViews>
  <sheetFormatPr defaultColWidth="9.140625" defaultRowHeight="12.75"/>
  <cols>
    <col min="1" max="1" width="10.5703125" style="1" bestFit="1" customWidth="1"/>
    <col min="2" max="2" width="97" style="1" bestFit="1" customWidth="1"/>
    <col min="3" max="3" width="11.28515625" style="1" bestFit="1" customWidth="1"/>
    <col min="4" max="4" width="13.140625" style="1" bestFit="1" customWidth="1"/>
    <col min="5" max="5" width="11.28515625" style="1" bestFit="1" customWidth="1"/>
    <col min="6" max="6" width="13.140625" style="1" bestFit="1" customWidth="1"/>
    <col min="7" max="7" width="10.28515625" style="1" bestFit="1" customWidth="1"/>
    <col min="8" max="8" width="13.140625" style="1" bestFit="1" customWidth="1"/>
    <col min="9" max="9" width="9.42578125" style="1" bestFit="1" customWidth="1"/>
    <col min="10" max="10" width="13.140625" style="1" bestFit="1" customWidth="1"/>
    <col min="11" max="11" width="11.28515625" style="1" bestFit="1" customWidth="1"/>
    <col min="12" max="12" width="13.140625" style="1" bestFit="1" customWidth="1"/>
    <col min="13" max="13" width="12.7109375" style="1" bestFit="1" customWidth="1"/>
    <col min="14" max="14" width="13.140625" style="1" bestFit="1" customWidth="1"/>
    <col min="15" max="15" width="9.42578125" style="1" bestFit="1" customWidth="1"/>
    <col min="16" max="16" width="13.140625" style="1" bestFit="1" customWidth="1"/>
    <col min="17" max="17" width="9.42578125" style="1" bestFit="1" customWidth="1"/>
    <col min="18" max="18" width="13.140625" style="1" bestFit="1" customWidth="1"/>
    <col min="19" max="19" width="33" style="1" bestFit="1" customWidth="1"/>
    <col min="20" max="16384" width="9.140625" style="8"/>
  </cols>
  <sheetData>
    <row r="1" spans="1:19">
      <c r="A1" s="1" t="s">
        <v>108</v>
      </c>
      <c r="B1" s="1" t="str">
        <f>Info!C2</f>
        <v>ს.ს "პროკრედიტ ბანკი"</v>
      </c>
    </row>
    <row r="2" spans="1:19">
      <c r="A2" s="1" t="s">
        <v>109</v>
      </c>
      <c r="B2" s="333">
        <f>'1. key ratios'!B2</f>
        <v>45473</v>
      </c>
    </row>
    <row r="4" spans="1:19" ht="26.25" thickBot="1">
      <c r="A4" s="31" t="s">
        <v>196</v>
      </c>
      <c r="B4" s="189" t="s">
        <v>215</v>
      </c>
    </row>
    <row r="5" spans="1:19">
      <c r="A5" s="75"/>
      <c r="B5" s="77"/>
      <c r="C5" s="69" t="s">
        <v>0</v>
      </c>
      <c r="D5" s="69" t="s">
        <v>1</v>
      </c>
      <c r="E5" s="69" t="s">
        <v>2</v>
      </c>
      <c r="F5" s="69" t="s">
        <v>3</v>
      </c>
      <c r="G5" s="69" t="s">
        <v>4</v>
      </c>
      <c r="H5" s="69" t="s">
        <v>5</v>
      </c>
      <c r="I5" s="69" t="s">
        <v>145</v>
      </c>
      <c r="J5" s="69" t="s">
        <v>146</v>
      </c>
      <c r="K5" s="69" t="s">
        <v>147</v>
      </c>
      <c r="L5" s="69" t="s">
        <v>148</v>
      </c>
      <c r="M5" s="69" t="s">
        <v>149</v>
      </c>
      <c r="N5" s="69" t="s">
        <v>150</v>
      </c>
      <c r="O5" s="69" t="s">
        <v>202</v>
      </c>
      <c r="P5" s="69" t="s">
        <v>203</v>
      </c>
      <c r="Q5" s="69" t="s">
        <v>204</v>
      </c>
      <c r="R5" s="182" t="s">
        <v>205</v>
      </c>
      <c r="S5" s="70" t="s">
        <v>206</v>
      </c>
    </row>
    <row r="6" spans="1:19" ht="46.5" customHeight="1">
      <c r="A6" s="92"/>
      <c r="B6" s="725" t="s">
        <v>207</v>
      </c>
      <c r="C6" s="723">
        <v>0</v>
      </c>
      <c r="D6" s="724"/>
      <c r="E6" s="723">
        <v>0.2</v>
      </c>
      <c r="F6" s="724"/>
      <c r="G6" s="723">
        <v>0.35</v>
      </c>
      <c r="H6" s="724"/>
      <c r="I6" s="723">
        <v>0.5</v>
      </c>
      <c r="J6" s="724"/>
      <c r="K6" s="723">
        <v>0.75</v>
      </c>
      <c r="L6" s="724"/>
      <c r="M6" s="723">
        <v>1</v>
      </c>
      <c r="N6" s="724"/>
      <c r="O6" s="723">
        <v>1.5</v>
      </c>
      <c r="P6" s="724"/>
      <c r="Q6" s="723">
        <v>2.5</v>
      </c>
      <c r="R6" s="724"/>
      <c r="S6" s="721" t="s">
        <v>156</v>
      </c>
    </row>
    <row r="7" spans="1:19">
      <c r="A7" s="92"/>
      <c r="B7" s="726"/>
      <c r="C7" s="188" t="s">
        <v>200</v>
      </c>
      <c r="D7" s="188" t="s">
        <v>201</v>
      </c>
      <c r="E7" s="188" t="s">
        <v>200</v>
      </c>
      <c r="F7" s="188" t="s">
        <v>201</v>
      </c>
      <c r="G7" s="188" t="s">
        <v>200</v>
      </c>
      <c r="H7" s="188" t="s">
        <v>201</v>
      </c>
      <c r="I7" s="188" t="s">
        <v>200</v>
      </c>
      <c r="J7" s="188" t="s">
        <v>201</v>
      </c>
      <c r="K7" s="188" t="s">
        <v>200</v>
      </c>
      <c r="L7" s="188" t="s">
        <v>201</v>
      </c>
      <c r="M7" s="188" t="s">
        <v>200</v>
      </c>
      <c r="N7" s="188" t="s">
        <v>201</v>
      </c>
      <c r="O7" s="188" t="s">
        <v>200</v>
      </c>
      <c r="P7" s="188" t="s">
        <v>201</v>
      </c>
      <c r="Q7" s="188" t="s">
        <v>200</v>
      </c>
      <c r="R7" s="188" t="s">
        <v>201</v>
      </c>
      <c r="S7" s="722"/>
    </row>
    <row r="8" spans="1:19">
      <c r="A8" s="73">
        <v>1</v>
      </c>
      <c r="B8" s="112" t="s">
        <v>134</v>
      </c>
      <c r="C8" s="166">
        <v>138345820.83000001</v>
      </c>
      <c r="D8" s="166"/>
      <c r="E8" s="166">
        <v>0</v>
      </c>
      <c r="F8" s="183"/>
      <c r="G8" s="166">
        <v>0</v>
      </c>
      <c r="H8" s="166"/>
      <c r="I8" s="166">
        <v>0</v>
      </c>
      <c r="J8" s="166"/>
      <c r="K8" s="166">
        <v>0</v>
      </c>
      <c r="L8" s="166"/>
      <c r="M8" s="166">
        <v>182897981.98674801</v>
      </c>
      <c r="N8" s="166"/>
      <c r="O8" s="166">
        <v>0</v>
      </c>
      <c r="P8" s="166"/>
      <c r="Q8" s="166">
        <v>0</v>
      </c>
      <c r="R8" s="183"/>
      <c r="S8" s="192">
        <v>182897981.98674801</v>
      </c>
    </row>
    <row r="9" spans="1:19">
      <c r="A9" s="73">
        <v>2</v>
      </c>
      <c r="B9" s="112" t="s">
        <v>135</v>
      </c>
      <c r="C9" s="166">
        <v>0</v>
      </c>
      <c r="D9" s="166"/>
      <c r="E9" s="166">
        <v>0</v>
      </c>
      <c r="F9" s="166"/>
      <c r="G9" s="166">
        <v>0</v>
      </c>
      <c r="H9" s="166"/>
      <c r="I9" s="166">
        <v>0</v>
      </c>
      <c r="J9" s="166"/>
      <c r="K9" s="166">
        <v>0</v>
      </c>
      <c r="L9" s="166"/>
      <c r="M9" s="166">
        <v>0</v>
      </c>
      <c r="N9" s="166"/>
      <c r="O9" s="166">
        <v>0</v>
      </c>
      <c r="P9" s="166"/>
      <c r="Q9" s="166">
        <v>0</v>
      </c>
      <c r="R9" s="183"/>
      <c r="S9" s="192">
        <v>0</v>
      </c>
    </row>
    <row r="10" spans="1:19">
      <c r="A10" s="73">
        <v>3</v>
      </c>
      <c r="B10" s="112" t="s">
        <v>136</v>
      </c>
      <c r="C10" s="166">
        <v>0</v>
      </c>
      <c r="D10" s="166"/>
      <c r="E10" s="166">
        <v>0</v>
      </c>
      <c r="F10" s="166"/>
      <c r="G10" s="166">
        <v>0</v>
      </c>
      <c r="H10" s="166"/>
      <c r="I10" s="166">
        <v>0</v>
      </c>
      <c r="J10" s="166"/>
      <c r="K10" s="166">
        <v>0</v>
      </c>
      <c r="L10" s="166"/>
      <c r="M10" s="166">
        <v>0</v>
      </c>
      <c r="N10" s="166"/>
      <c r="O10" s="166">
        <v>0</v>
      </c>
      <c r="P10" s="166"/>
      <c r="Q10" s="166">
        <v>0</v>
      </c>
      <c r="R10" s="183"/>
      <c r="S10" s="192">
        <v>0</v>
      </c>
    </row>
    <row r="11" spans="1:19">
      <c r="A11" s="73">
        <v>4</v>
      </c>
      <c r="B11" s="112" t="s">
        <v>137</v>
      </c>
      <c r="C11" s="166">
        <v>0</v>
      </c>
      <c r="D11" s="166"/>
      <c r="E11" s="166">
        <v>0</v>
      </c>
      <c r="F11" s="166"/>
      <c r="G11" s="166">
        <v>0</v>
      </c>
      <c r="H11" s="166"/>
      <c r="I11" s="166">
        <v>0</v>
      </c>
      <c r="J11" s="166"/>
      <c r="K11" s="166">
        <v>0</v>
      </c>
      <c r="L11" s="166"/>
      <c r="M11" s="166">
        <v>0</v>
      </c>
      <c r="N11" s="166"/>
      <c r="O11" s="166">
        <v>0</v>
      </c>
      <c r="P11" s="166"/>
      <c r="Q11" s="166">
        <v>0</v>
      </c>
      <c r="R11" s="183"/>
      <c r="S11" s="192">
        <v>0</v>
      </c>
    </row>
    <row r="12" spans="1:19">
      <c r="A12" s="73">
        <v>5</v>
      </c>
      <c r="B12" s="112" t="s">
        <v>697</v>
      </c>
      <c r="C12" s="166">
        <v>0</v>
      </c>
      <c r="D12" s="166"/>
      <c r="E12" s="166">
        <v>0</v>
      </c>
      <c r="F12" s="166"/>
      <c r="G12" s="166">
        <v>0</v>
      </c>
      <c r="H12" s="166"/>
      <c r="I12" s="166">
        <v>0</v>
      </c>
      <c r="J12" s="166"/>
      <c r="K12" s="166">
        <v>0</v>
      </c>
      <c r="L12" s="166"/>
      <c r="M12" s="166">
        <v>0</v>
      </c>
      <c r="N12" s="166"/>
      <c r="O12" s="166">
        <v>0</v>
      </c>
      <c r="P12" s="166"/>
      <c r="Q12" s="166">
        <v>0</v>
      </c>
      <c r="R12" s="183"/>
      <c r="S12" s="192">
        <v>0</v>
      </c>
    </row>
    <row r="13" spans="1:19">
      <c r="A13" s="73">
        <v>6</v>
      </c>
      <c r="B13" s="112" t="s">
        <v>138</v>
      </c>
      <c r="C13" s="166">
        <v>0</v>
      </c>
      <c r="D13" s="166"/>
      <c r="E13" s="166">
        <v>150619555.73404899</v>
      </c>
      <c r="F13" s="166"/>
      <c r="G13" s="166">
        <v>0</v>
      </c>
      <c r="H13" s="166"/>
      <c r="I13" s="166">
        <v>3214158.7969870004</v>
      </c>
      <c r="J13" s="166"/>
      <c r="K13" s="166">
        <v>0</v>
      </c>
      <c r="L13" s="166"/>
      <c r="M13" s="166">
        <v>0</v>
      </c>
      <c r="N13" s="166"/>
      <c r="O13" s="166">
        <v>545028.85632600007</v>
      </c>
      <c r="P13" s="166"/>
      <c r="Q13" s="166">
        <v>0</v>
      </c>
      <c r="R13" s="183"/>
      <c r="S13" s="192">
        <v>32548533.829792298</v>
      </c>
    </row>
    <row r="14" spans="1:19">
      <c r="A14" s="73">
        <v>7</v>
      </c>
      <c r="B14" s="112" t="s">
        <v>71</v>
      </c>
      <c r="C14" s="166">
        <v>0</v>
      </c>
      <c r="D14" s="166"/>
      <c r="E14" s="166">
        <v>0</v>
      </c>
      <c r="F14" s="166"/>
      <c r="G14" s="166">
        <v>0</v>
      </c>
      <c r="H14" s="166"/>
      <c r="I14" s="166">
        <v>0</v>
      </c>
      <c r="J14" s="166"/>
      <c r="K14" s="166">
        <v>0</v>
      </c>
      <c r="L14" s="166"/>
      <c r="M14" s="166">
        <v>884946727.39279985</v>
      </c>
      <c r="N14" s="166">
        <v>83494283.538099989</v>
      </c>
      <c r="O14" s="166">
        <v>0</v>
      </c>
      <c r="P14" s="166"/>
      <c r="Q14" s="166">
        <v>0</v>
      </c>
      <c r="R14" s="183"/>
      <c r="S14" s="192">
        <v>968441010.93089986</v>
      </c>
    </row>
    <row r="15" spans="1:19">
      <c r="A15" s="73">
        <v>8</v>
      </c>
      <c r="B15" s="112" t="s">
        <v>72</v>
      </c>
      <c r="C15" s="166">
        <v>0</v>
      </c>
      <c r="D15" s="166"/>
      <c r="E15" s="166">
        <v>0</v>
      </c>
      <c r="F15" s="166"/>
      <c r="G15" s="166">
        <v>0</v>
      </c>
      <c r="H15" s="166"/>
      <c r="I15" s="166">
        <v>0</v>
      </c>
      <c r="J15" s="166"/>
      <c r="K15" s="166">
        <v>313653730.72869998</v>
      </c>
      <c r="L15" s="166"/>
      <c r="M15" s="166">
        <v>0</v>
      </c>
      <c r="N15" s="166"/>
      <c r="O15" s="166">
        <v>0</v>
      </c>
      <c r="P15" s="166"/>
      <c r="Q15" s="166">
        <v>0</v>
      </c>
      <c r="R15" s="183"/>
      <c r="S15" s="192">
        <v>235240298.046525</v>
      </c>
    </row>
    <row r="16" spans="1:19">
      <c r="A16" s="73">
        <v>9</v>
      </c>
      <c r="B16" s="112" t="s">
        <v>698</v>
      </c>
      <c r="C16" s="166">
        <v>0</v>
      </c>
      <c r="D16" s="166"/>
      <c r="E16" s="166">
        <v>0</v>
      </c>
      <c r="F16" s="166"/>
      <c r="G16" s="166">
        <v>86636961.045499995</v>
      </c>
      <c r="H16" s="166"/>
      <c r="I16" s="166">
        <v>0</v>
      </c>
      <c r="J16" s="166"/>
      <c r="K16" s="166">
        <v>0</v>
      </c>
      <c r="L16" s="166"/>
      <c r="M16" s="166">
        <v>0</v>
      </c>
      <c r="N16" s="166"/>
      <c r="O16" s="166">
        <v>0</v>
      </c>
      <c r="P16" s="166"/>
      <c r="Q16" s="166">
        <v>0</v>
      </c>
      <c r="R16" s="183"/>
      <c r="S16" s="192">
        <v>30322936.365924995</v>
      </c>
    </row>
    <row r="17" spans="1:19">
      <c r="A17" s="73">
        <v>10</v>
      </c>
      <c r="B17" s="112" t="s">
        <v>67</v>
      </c>
      <c r="C17" s="166">
        <v>0</v>
      </c>
      <c r="D17" s="166"/>
      <c r="E17" s="166">
        <v>0</v>
      </c>
      <c r="F17" s="166"/>
      <c r="G17" s="166">
        <v>0</v>
      </c>
      <c r="H17" s="166"/>
      <c r="I17" s="166">
        <v>748818.86170000001</v>
      </c>
      <c r="J17" s="166"/>
      <c r="K17" s="166">
        <v>0</v>
      </c>
      <c r="L17" s="166"/>
      <c r="M17" s="166">
        <v>8144616.8355</v>
      </c>
      <c r="N17" s="166"/>
      <c r="O17" s="166">
        <v>2158493.5358000002</v>
      </c>
      <c r="P17" s="166"/>
      <c r="Q17" s="166">
        <v>0</v>
      </c>
      <c r="R17" s="183"/>
      <c r="S17" s="192">
        <v>11756766.570049999</v>
      </c>
    </row>
    <row r="18" spans="1:19">
      <c r="A18" s="73">
        <v>11</v>
      </c>
      <c r="B18" s="112" t="s">
        <v>68</v>
      </c>
      <c r="C18" s="166">
        <v>0</v>
      </c>
      <c r="D18" s="166"/>
      <c r="E18" s="166">
        <v>0</v>
      </c>
      <c r="F18" s="166"/>
      <c r="G18" s="166">
        <v>0</v>
      </c>
      <c r="H18" s="166"/>
      <c r="I18" s="166">
        <v>0</v>
      </c>
      <c r="J18" s="166"/>
      <c r="K18" s="166">
        <v>0</v>
      </c>
      <c r="L18" s="166"/>
      <c r="M18" s="166">
        <v>0</v>
      </c>
      <c r="N18" s="166"/>
      <c r="O18" s="166">
        <v>0</v>
      </c>
      <c r="P18" s="166"/>
      <c r="Q18" s="166">
        <v>4202548.95</v>
      </c>
      <c r="R18" s="183"/>
      <c r="S18" s="192">
        <v>10506372.375</v>
      </c>
    </row>
    <row r="19" spans="1:19">
      <c r="A19" s="73">
        <v>12</v>
      </c>
      <c r="B19" s="112" t="s">
        <v>69</v>
      </c>
      <c r="C19" s="166">
        <v>0</v>
      </c>
      <c r="D19" s="166"/>
      <c r="E19" s="166">
        <v>0</v>
      </c>
      <c r="F19" s="166"/>
      <c r="G19" s="166">
        <v>0</v>
      </c>
      <c r="H19" s="166"/>
      <c r="I19" s="166">
        <v>0</v>
      </c>
      <c r="J19" s="166"/>
      <c r="K19" s="166">
        <v>0</v>
      </c>
      <c r="L19" s="166"/>
      <c r="M19" s="166">
        <v>0</v>
      </c>
      <c r="N19" s="166"/>
      <c r="O19" s="166">
        <v>0</v>
      </c>
      <c r="P19" s="166"/>
      <c r="Q19" s="166">
        <v>0</v>
      </c>
      <c r="R19" s="183"/>
      <c r="S19" s="192">
        <v>0</v>
      </c>
    </row>
    <row r="20" spans="1:19">
      <c r="A20" s="73">
        <v>13</v>
      </c>
      <c r="B20" s="112" t="s">
        <v>70</v>
      </c>
      <c r="C20" s="166">
        <v>0</v>
      </c>
      <c r="D20" s="166"/>
      <c r="E20" s="166">
        <v>0</v>
      </c>
      <c r="F20" s="166"/>
      <c r="G20" s="166">
        <v>0</v>
      </c>
      <c r="H20" s="166"/>
      <c r="I20" s="166">
        <v>0</v>
      </c>
      <c r="J20" s="166"/>
      <c r="K20" s="166">
        <v>0</v>
      </c>
      <c r="L20" s="166"/>
      <c r="M20" s="166">
        <v>0</v>
      </c>
      <c r="N20" s="166"/>
      <c r="O20" s="166">
        <v>0</v>
      </c>
      <c r="P20" s="166"/>
      <c r="Q20" s="166">
        <v>0</v>
      </c>
      <c r="R20" s="183"/>
      <c r="S20" s="192">
        <v>0</v>
      </c>
    </row>
    <row r="21" spans="1:19">
      <c r="A21" s="73">
        <v>14</v>
      </c>
      <c r="B21" s="112" t="s">
        <v>154</v>
      </c>
      <c r="C21" s="166">
        <v>51450878.259999998</v>
      </c>
      <c r="D21" s="166"/>
      <c r="E21" s="166">
        <v>0</v>
      </c>
      <c r="F21" s="166"/>
      <c r="G21" s="166">
        <v>0</v>
      </c>
      <c r="H21" s="166"/>
      <c r="I21" s="166">
        <v>0</v>
      </c>
      <c r="J21" s="166"/>
      <c r="K21" s="166">
        <v>0</v>
      </c>
      <c r="L21" s="166"/>
      <c r="M21" s="166">
        <v>54468678.342059001</v>
      </c>
      <c r="N21" s="166"/>
      <c r="O21" s="166">
        <v>0</v>
      </c>
      <c r="P21" s="166"/>
      <c r="Q21" s="166">
        <v>0</v>
      </c>
      <c r="R21" s="183"/>
      <c r="S21" s="192">
        <v>54468678.342059001</v>
      </c>
    </row>
    <row r="22" spans="1:19" ht="13.5" thickBot="1">
      <c r="A22" s="56"/>
      <c r="B22" s="96" t="s">
        <v>66</v>
      </c>
      <c r="C22" s="167">
        <v>189796699.09</v>
      </c>
      <c r="D22" s="167">
        <v>0</v>
      </c>
      <c r="E22" s="167">
        <v>150619555.73404899</v>
      </c>
      <c r="F22" s="167">
        <v>0</v>
      </c>
      <c r="G22" s="167">
        <v>86636961.045499995</v>
      </c>
      <c r="H22" s="167">
        <v>0</v>
      </c>
      <c r="I22" s="167">
        <v>3962977.6586870002</v>
      </c>
      <c r="J22" s="167">
        <v>0</v>
      </c>
      <c r="K22" s="167">
        <v>313653730.72869998</v>
      </c>
      <c r="L22" s="167">
        <v>0</v>
      </c>
      <c r="M22" s="167">
        <v>1130458004.5571067</v>
      </c>
      <c r="N22" s="167">
        <v>83494283.538099989</v>
      </c>
      <c r="O22" s="167">
        <v>2703522.3921260005</v>
      </c>
      <c r="P22" s="167">
        <v>0</v>
      </c>
      <c r="Q22" s="167">
        <v>4202548.95</v>
      </c>
      <c r="R22" s="167">
        <v>0</v>
      </c>
      <c r="S22" s="679">
        <v>1526182578.4469991</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headerFooter>
    <oddHeader>&amp;C&amp;"Calibri"&amp;10&amp;K0078D7 Classification: Restricted to Partners&amp;1#_x000D_</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V28"/>
  <sheetViews>
    <sheetView workbookViewId="0">
      <pane xSplit="2" ySplit="6" topLeftCell="C7" activePane="bottomRight" state="frozen"/>
      <selection activeCell="B20" sqref="B20:C20"/>
      <selection pane="topRight" activeCell="B20" sqref="B20:C20"/>
      <selection pane="bottomLeft" activeCell="B20" sqref="B20:C20"/>
      <selection pane="bottomRight" activeCell="B20" sqref="B20:C20"/>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7109375" style="1" customWidth="1"/>
    <col min="10" max="10" width="21.5703125" style="1" customWidth="1"/>
    <col min="11" max="11" width="15.7109375" style="1" customWidth="1"/>
    <col min="12" max="12" width="13.28515625" style="1" customWidth="1"/>
    <col min="13" max="13" width="20.85546875" style="1" customWidth="1"/>
    <col min="14" max="14" width="19.28515625" style="1" customWidth="1"/>
    <col min="15" max="15" width="18.42578125" style="1" customWidth="1"/>
    <col min="16" max="16" width="19" style="1" customWidth="1"/>
    <col min="17" max="17" width="20.28515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8"/>
  </cols>
  <sheetData>
    <row r="1" spans="1:22">
      <c r="A1" s="1" t="s">
        <v>108</v>
      </c>
      <c r="B1" s="1" t="str">
        <f>Info!C2</f>
        <v>ს.ს "პროკრედიტ ბანკი"</v>
      </c>
    </row>
    <row r="2" spans="1:22">
      <c r="A2" s="1" t="s">
        <v>109</v>
      </c>
      <c r="B2" s="333">
        <f>'1. key ratios'!B2</f>
        <v>45473</v>
      </c>
    </row>
    <row r="4" spans="1:22" ht="28.5" thickBot="1">
      <c r="A4" s="1" t="s">
        <v>197</v>
      </c>
      <c r="B4" s="189" t="s">
        <v>216</v>
      </c>
      <c r="V4" s="138" t="s">
        <v>87</v>
      </c>
    </row>
    <row r="5" spans="1:22">
      <c r="A5" s="54"/>
      <c r="B5" s="55"/>
      <c r="C5" s="727" t="s">
        <v>116</v>
      </c>
      <c r="D5" s="728"/>
      <c r="E5" s="728"/>
      <c r="F5" s="728"/>
      <c r="G5" s="728"/>
      <c r="H5" s="728"/>
      <c r="I5" s="728"/>
      <c r="J5" s="728"/>
      <c r="K5" s="728"/>
      <c r="L5" s="729"/>
      <c r="M5" s="727" t="s">
        <v>117</v>
      </c>
      <c r="N5" s="728"/>
      <c r="O5" s="728"/>
      <c r="P5" s="728"/>
      <c r="Q5" s="728"/>
      <c r="R5" s="728"/>
      <c r="S5" s="729"/>
      <c r="T5" s="732" t="s">
        <v>214</v>
      </c>
      <c r="U5" s="732" t="s">
        <v>213</v>
      </c>
      <c r="V5" s="730" t="s">
        <v>118</v>
      </c>
    </row>
    <row r="6" spans="1:22" s="31" customFormat="1" ht="127.5">
      <c r="A6" s="71"/>
      <c r="B6" s="114"/>
      <c r="C6" s="52" t="s">
        <v>119</v>
      </c>
      <c r="D6" s="51" t="s">
        <v>120</v>
      </c>
      <c r="E6" s="49" t="s">
        <v>121</v>
      </c>
      <c r="F6" s="49" t="s">
        <v>208</v>
      </c>
      <c r="G6" s="51" t="s">
        <v>122</v>
      </c>
      <c r="H6" s="51" t="s">
        <v>123</v>
      </c>
      <c r="I6" s="51" t="s">
        <v>124</v>
      </c>
      <c r="J6" s="51" t="s">
        <v>153</v>
      </c>
      <c r="K6" s="51" t="s">
        <v>125</v>
      </c>
      <c r="L6" s="53" t="s">
        <v>126</v>
      </c>
      <c r="M6" s="52" t="s">
        <v>127</v>
      </c>
      <c r="N6" s="51" t="s">
        <v>128</v>
      </c>
      <c r="O6" s="51" t="s">
        <v>129</v>
      </c>
      <c r="P6" s="51" t="s">
        <v>130</v>
      </c>
      <c r="Q6" s="51" t="s">
        <v>131</v>
      </c>
      <c r="R6" s="51" t="s">
        <v>132</v>
      </c>
      <c r="S6" s="53" t="s">
        <v>133</v>
      </c>
      <c r="T6" s="733"/>
      <c r="U6" s="733"/>
      <c r="V6" s="731"/>
    </row>
    <row r="7" spans="1:22">
      <c r="A7" s="95">
        <v>1</v>
      </c>
      <c r="B7" s="112" t="s">
        <v>134</v>
      </c>
      <c r="C7" s="168"/>
      <c r="D7" s="166"/>
      <c r="E7" s="166"/>
      <c r="F7" s="166"/>
      <c r="G7" s="166"/>
      <c r="H7" s="166"/>
      <c r="I7" s="166"/>
      <c r="J7" s="166"/>
      <c r="K7" s="166"/>
      <c r="L7" s="169"/>
      <c r="M7" s="168"/>
      <c r="N7" s="166"/>
      <c r="O7" s="166">
        <v>182897981.98674801</v>
      </c>
      <c r="P7" s="166"/>
      <c r="Q7" s="166"/>
      <c r="R7" s="166"/>
      <c r="S7" s="169"/>
      <c r="T7" s="186">
        <v>182897981.98674801</v>
      </c>
      <c r="U7" s="185"/>
      <c r="V7" s="170">
        <v>182897981.98674801</v>
      </c>
    </row>
    <row r="8" spans="1:22">
      <c r="A8" s="95">
        <v>2</v>
      </c>
      <c r="B8" s="112" t="s">
        <v>135</v>
      </c>
      <c r="C8" s="168"/>
      <c r="D8" s="166">
        <v>0</v>
      </c>
      <c r="E8" s="166"/>
      <c r="F8" s="166"/>
      <c r="G8" s="166"/>
      <c r="H8" s="166"/>
      <c r="I8" s="166"/>
      <c r="J8" s="166"/>
      <c r="K8" s="166"/>
      <c r="L8" s="169"/>
      <c r="M8" s="168"/>
      <c r="N8" s="166"/>
      <c r="O8" s="166">
        <v>0</v>
      </c>
      <c r="P8" s="166"/>
      <c r="Q8" s="166"/>
      <c r="R8" s="166"/>
      <c r="S8" s="169"/>
      <c r="T8" s="185">
        <v>0</v>
      </c>
      <c r="U8" s="185"/>
      <c r="V8" s="170">
        <v>0</v>
      </c>
    </row>
    <row r="9" spans="1:22">
      <c r="A9" s="95">
        <v>3</v>
      </c>
      <c r="B9" s="112" t="s">
        <v>136</v>
      </c>
      <c r="C9" s="168"/>
      <c r="D9" s="166">
        <v>0</v>
      </c>
      <c r="E9" s="166"/>
      <c r="F9" s="166"/>
      <c r="G9" s="166"/>
      <c r="H9" s="166"/>
      <c r="I9" s="166"/>
      <c r="J9" s="166"/>
      <c r="K9" s="166"/>
      <c r="L9" s="169"/>
      <c r="M9" s="168"/>
      <c r="N9" s="166"/>
      <c r="O9" s="166">
        <v>0</v>
      </c>
      <c r="P9" s="166"/>
      <c r="Q9" s="166"/>
      <c r="R9" s="166"/>
      <c r="S9" s="169"/>
      <c r="T9" s="185">
        <v>0</v>
      </c>
      <c r="U9" s="185"/>
      <c r="V9" s="170">
        <v>0</v>
      </c>
    </row>
    <row r="10" spans="1:22">
      <c r="A10" s="95">
        <v>4</v>
      </c>
      <c r="B10" s="112" t="s">
        <v>137</v>
      </c>
      <c r="C10" s="168"/>
      <c r="D10" s="166">
        <v>0</v>
      </c>
      <c r="E10" s="166"/>
      <c r="F10" s="166"/>
      <c r="G10" s="166"/>
      <c r="H10" s="166"/>
      <c r="I10" s="166"/>
      <c r="J10" s="166"/>
      <c r="K10" s="166"/>
      <c r="L10" s="169"/>
      <c r="M10" s="168"/>
      <c r="N10" s="166"/>
      <c r="O10" s="166">
        <v>0</v>
      </c>
      <c r="P10" s="166"/>
      <c r="Q10" s="166"/>
      <c r="R10" s="166"/>
      <c r="S10" s="169"/>
      <c r="T10" s="185">
        <v>0</v>
      </c>
      <c r="U10" s="185"/>
      <c r="V10" s="170">
        <v>0</v>
      </c>
    </row>
    <row r="11" spans="1:22">
      <c r="A11" s="95">
        <v>5</v>
      </c>
      <c r="B11" s="112" t="s">
        <v>697</v>
      </c>
      <c r="C11" s="168"/>
      <c r="D11" s="166">
        <v>0</v>
      </c>
      <c r="E11" s="166"/>
      <c r="F11" s="166"/>
      <c r="G11" s="166"/>
      <c r="H11" s="166"/>
      <c r="I11" s="166"/>
      <c r="J11" s="166"/>
      <c r="K11" s="166"/>
      <c r="L11" s="169"/>
      <c r="M11" s="168"/>
      <c r="N11" s="166"/>
      <c r="O11" s="166">
        <v>0</v>
      </c>
      <c r="P11" s="166"/>
      <c r="Q11" s="166"/>
      <c r="R11" s="166"/>
      <c r="S11" s="169"/>
      <c r="T11" s="185">
        <v>0</v>
      </c>
      <c r="U11" s="185"/>
      <c r="V11" s="170">
        <v>0</v>
      </c>
    </row>
    <row r="12" spans="1:22">
      <c r="A12" s="95">
        <v>6</v>
      </c>
      <c r="B12" s="112" t="s">
        <v>138</v>
      </c>
      <c r="C12" s="168"/>
      <c r="D12" s="166">
        <v>0</v>
      </c>
      <c r="E12" s="166"/>
      <c r="F12" s="166"/>
      <c r="G12" s="166"/>
      <c r="H12" s="166"/>
      <c r="I12" s="166"/>
      <c r="J12" s="166"/>
      <c r="K12" s="166"/>
      <c r="L12" s="169"/>
      <c r="M12" s="168"/>
      <c r="N12" s="166"/>
      <c r="O12" s="166">
        <v>0</v>
      </c>
      <c r="P12" s="166"/>
      <c r="Q12" s="166"/>
      <c r="R12" s="166"/>
      <c r="S12" s="169"/>
      <c r="T12" s="185">
        <v>0</v>
      </c>
      <c r="U12" s="185"/>
      <c r="V12" s="170">
        <v>0</v>
      </c>
    </row>
    <row r="13" spans="1:22">
      <c r="A13" s="95">
        <v>7</v>
      </c>
      <c r="B13" s="112" t="s">
        <v>71</v>
      </c>
      <c r="C13" s="168"/>
      <c r="D13" s="166">
        <v>2375478.2025000001</v>
      </c>
      <c r="E13" s="166"/>
      <c r="F13" s="166"/>
      <c r="G13" s="166"/>
      <c r="H13" s="166"/>
      <c r="I13" s="166"/>
      <c r="J13" s="166"/>
      <c r="K13" s="166"/>
      <c r="L13" s="169"/>
      <c r="M13" s="168"/>
      <c r="N13" s="166"/>
      <c r="O13" s="166">
        <v>38079039.353399999</v>
      </c>
      <c r="P13" s="166"/>
      <c r="Q13" s="166"/>
      <c r="R13" s="166"/>
      <c r="S13" s="169"/>
      <c r="T13" s="185">
        <v>38359389.353399999</v>
      </c>
      <c r="U13" s="185">
        <v>2095128.2025000001</v>
      </c>
      <c r="V13" s="170">
        <v>40454517.5559</v>
      </c>
    </row>
    <row r="14" spans="1:22">
      <c r="A14" s="95">
        <v>8</v>
      </c>
      <c r="B14" s="112" t="s">
        <v>72</v>
      </c>
      <c r="C14" s="168"/>
      <c r="D14" s="166">
        <v>1014461.5771</v>
      </c>
      <c r="E14" s="166"/>
      <c r="F14" s="166"/>
      <c r="G14" s="166"/>
      <c r="H14" s="166"/>
      <c r="I14" s="166"/>
      <c r="J14" s="166"/>
      <c r="K14" s="166"/>
      <c r="L14" s="169"/>
      <c r="M14" s="168"/>
      <c r="N14" s="166"/>
      <c r="O14" s="166">
        <v>3656392.4567</v>
      </c>
      <c r="P14" s="166"/>
      <c r="Q14" s="166"/>
      <c r="R14" s="166"/>
      <c r="S14" s="169"/>
      <c r="T14" s="185">
        <v>4670854.0338000003</v>
      </c>
      <c r="U14" s="185"/>
      <c r="V14" s="170">
        <v>4670854.0338000003</v>
      </c>
    </row>
    <row r="15" spans="1:22">
      <c r="A15" s="95">
        <v>9</v>
      </c>
      <c r="B15" s="112" t="s">
        <v>698</v>
      </c>
      <c r="C15" s="168"/>
      <c r="D15" s="166">
        <v>0</v>
      </c>
      <c r="E15" s="166"/>
      <c r="F15" s="166"/>
      <c r="G15" s="166"/>
      <c r="H15" s="166"/>
      <c r="I15" s="166"/>
      <c r="J15" s="166"/>
      <c r="K15" s="166"/>
      <c r="L15" s="169"/>
      <c r="M15" s="168"/>
      <c r="N15" s="166"/>
      <c r="O15" s="166">
        <v>0</v>
      </c>
      <c r="P15" s="166"/>
      <c r="Q15" s="166"/>
      <c r="R15" s="166"/>
      <c r="S15" s="169"/>
      <c r="T15" s="185">
        <v>0</v>
      </c>
      <c r="U15" s="185"/>
      <c r="V15" s="170">
        <v>0</v>
      </c>
    </row>
    <row r="16" spans="1:22">
      <c r="A16" s="95">
        <v>10</v>
      </c>
      <c r="B16" s="112" t="s">
        <v>67</v>
      </c>
      <c r="C16" s="168"/>
      <c r="D16" s="166">
        <v>0</v>
      </c>
      <c r="E16" s="166"/>
      <c r="F16" s="166"/>
      <c r="G16" s="166"/>
      <c r="H16" s="166"/>
      <c r="I16" s="166"/>
      <c r="J16" s="166"/>
      <c r="K16" s="166"/>
      <c r="L16" s="169"/>
      <c r="M16" s="168"/>
      <c r="N16" s="166"/>
      <c r="O16" s="166">
        <v>5538739.2636999991</v>
      </c>
      <c r="P16" s="166"/>
      <c r="Q16" s="166"/>
      <c r="R16" s="166"/>
      <c r="S16" s="169"/>
      <c r="T16" s="185">
        <v>5538739.2636999991</v>
      </c>
      <c r="U16" s="185"/>
      <c r="V16" s="170">
        <v>5538739.2636999991</v>
      </c>
    </row>
    <row r="17" spans="1:22">
      <c r="A17" s="95">
        <v>11</v>
      </c>
      <c r="B17" s="112" t="s">
        <v>68</v>
      </c>
      <c r="C17" s="168"/>
      <c r="D17" s="166">
        <v>0</v>
      </c>
      <c r="E17" s="166"/>
      <c r="F17" s="166"/>
      <c r="G17" s="166"/>
      <c r="H17" s="166"/>
      <c r="I17" s="166"/>
      <c r="J17" s="166"/>
      <c r="K17" s="166"/>
      <c r="L17" s="169"/>
      <c r="M17" s="168"/>
      <c r="N17" s="166"/>
      <c r="O17" s="166">
        <v>0</v>
      </c>
      <c r="P17" s="166"/>
      <c r="Q17" s="166"/>
      <c r="R17" s="166"/>
      <c r="S17" s="169"/>
      <c r="T17" s="185">
        <v>0</v>
      </c>
      <c r="U17" s="185"/>
      <c r="V17" s="170">
        <v>0</v>
      </c>
    </row>
    <row r="18" spans="1:22">
      <c r="A18" s="95">
        <v>12</v>
      </c>
      <c r="B18" s="112" t="s">
        <v>69</v>
      </c>
      <c r="C18" s="168"/>
      <c r="D18" s="166">
        <v>0</v>
      </c>
      <c r="E18" s="166"/>
      <c r="F18" s="166"/>
      <c r="G18" s="166"/>
      <c r="H18" s="166"/>
      <c r="I18" s="166"/>
      <c r="J18" s="166"/>
      <c r="K18" s="166"/>
      <c r="L18" s="169"/>
      <c r="M18" s="168"/>
      <c r="N18" s="166"/>
      <c r="O18" s="166">
        <v>0</v>
      </c>
      <c r="P18" s="166"/>
      <c r="Q18" s="166"/>
      <c r="R18" s="166"/>
      <c r="S18" s="169"/>
      <c r="T18" s="185">
        <v>0</v>
      </c>
      <c r="U18" s="185"/>
      <c r="V18" s="170">
        <v>0</v>
      </c>
    </row>
    <row r="19" spans="1:22">
      <c r="A19" s="95">
        <v>13</v>
      </c>
      <c r="B19" s="112" t="s">
        <v>70</v>
      </c>
      <c r="C19" s="168"/>
      <c r="D19" s="166">
        <v>0</v>
      </c>
      <c r="E19" s="166"/>
      <c r="F19" s="166"/>
      <c r="G19" s="166"/>
      <c r="H19" s="166"/>
      <c r="I19" s="166"/>
      <c r="J19" s="166"/>
      <c r="K19" s="166"/>
      <c r="L19" s="169"/>
      <c r="M19" s="168"/>
      <c r="N19" s="166"/>
      <c r="O19" s="166">
        <v>0</v>
      </c>
      <c r="P19" s="166"/>
      <c r="Q19" s="166"/>
      <c r="R19" s="166"/>
      <c r="S19" s="169"/>
      <c r="T19" s="185">
        <v>0</v>
      </c>
      <c r="U19" s="185"/>
      <c r="V19" s="170">
        <v>0</v>
      </c>
    </row>
    <row r="20" spans="1:22">
      <c r="A20" s="95">
        <v>14</v>
      </c>
      <c r="B20" s="112" t="s">
        <v>154</v>
      </c>
      <c r="C20" s="168"/>
      <c r="D20" s="166">
        <v>0</v>
      </c>
      <c r="E20" s="166"/>
      <c r="F20" s="166"/>
      <c r="G20" s="166"/>
      <c r="H20" s="166"/>
      <c r="I20" s="166"/>
      <c r="J20" s="166"/>
      <c r="K20" s="166"/>
      <c r="L20" s="169"/>
      <c r="M20" s="168"/>
      <c r="N20" s="166"/>
      <c r="O20" s="166">
        <v>0</v>
      </c>
      <c r="P20" s="166"/>
      <c r="Q20" s="166"/>
      <c r="R20" s="166"/>
      <c r="S20" s="169"/>
      <c r="T20" s="185">
        <v>0</v>
      </c>
      <c r="U20" s="185"/>
      <c r="V20" s="170">
        <v>0</v>
      </c>
    </row>
    <row r="21" spans="1:22" ht="13.5" thickBot="1">
      <c r="A21" s="56"/>
      <c r="B21" s="57" t="s">
        <v>66</v>
      </c>
      <c r="C21" s="171">
        <v>0</v>
      </c>
      <c r="D21" s="167">
        <v>3389939.7796</v>
      </c>
      <c r="E21" s="167">
        <v>0</v>
      </c>
      <c r="F21" s="167">
        <v>0</v>
      </c>
      <c r="G21" s="167">
        <v>0</v>
      </c>
      <c r="H21" s="167">
        <v>0</v>
      </c>
      <c r="I21" s="167">
        <v>0</v>
      </c>
      <c r="J21" s="167">
        <v>0</v>
      </c>
      <c r="K21" s="167">
        <v>0</v>
      </c>
      <c r="L21" s="172">
        <v>0</v>
      </c>
      <c r="M21" s="171">
        <v>0</v>
      </c>
      <c r="N21" s="167">
        <v>0</v>
      </c>
      <c r="O21" s="167">
        <v>230172153.06054801</v>
      </c>
      <c r="P21" s="167">
        <v>0</v>
      </c>
      <c r="Q21" s="167">
        <v>0</v>
      </c>
      <c r="R21" s="167">
        <v>0</v>
      </c>
      <c r="S21" s="172">
        <v>0</v>
      </c>
      <c r="T21" s="172">
        <v>231466964.63764802</v>
      </c>
      <c r="U21" s="172">
        <v>2095128.2025000001</v>
      </c>
      <c r="V21" s="173">
        <v>233562092.84014803</v>
      </c>
    </row>
    <row r="24" spans="1:22">
      <c r="C24" s="34"/>
      <c r="D24" s="34"/>
      <c r="E24" s="34"/>
    </row>
    <row r="25" spans="1:22">
      <c r="A25" s="30"/>
      <c r="B25" s="30"/>
      <c r="D25" s="34"/>
      <c r="E25" s="34"/>
    </row>
    <row r="26" spans="1:22">
      <c r="A26" s="30"/>
      <c r="B26" s="50"/>
      <c r="D26" s="34"/>
      <c r="E26" s="34"/>
    </row>
    <row r="27" spans="1:22">
      <c r="A27" s="30"/>
      <c r="B27" s="30"/>
      <c r="D27" s="34"/>
      <c r="E27" s="34"/>
    </row>
    <row r="28" spans="1:22">
      <c r="A28" s="30"/>
      <c r="B28" s="50"/>
      <c r="D28" s="34"/>
      <c r="E28" s="34"/>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I28"/>
  <sheetViews>
    <sheetView zoomScaleNormal="100" workbookViewId="0">
      <pane xSplit="1" ySplit="7" topLeftCell="B8" activePane="bottomRight" state="frozen"/>
      <selection activeCell="B20" sqref="B20:C20"/>
      <selection pane="topRight" activeCell="B20" sqref="B20:C20"/>
      <selection pane="bottomLeft" activeCell="B20" sqref="B20:C20"/>
      <selection pane="bottomRight" activeCell="B20" sqref="B20:C20"/>
    </sheetView>
  </sheetViews>
  <sheetFormatPr defaultColWidth="9.140625" defaultRowHeight="12.75"/>
  <cols>
    <col min="1" max="1" width="10.5703125" style="1" bestFit="1" customWidth="1"/>
    <col min="2" max="2" width="101.85546875" style="1" customWidth="1"/>
    <col min="3" max="3" width="13.7109375" style="1" customWidth="1"/>
    <col min="4" max="4" width="14.85546875" style="1" bestFit="1" customWidth="1"/>
    <col min="5" max="5" width="17.7109375" style="1" customWidth="1"/>
    <col min="6" max="6" width="15.85546875" style="1" customWidth="1"/>
    <col min="7" max="7" width="17.42578125" style="1" customWidth="1"/>
    <col min="8" max="8" width="15.28515625" style="1" customWidth="1"/>
    <col min="9" max="16384" width="9.140625" style="8"/>
  </cols>
  <sheetData>
    <row r="1" spans="1:9">
      <c r="A1" s="1" t="s">
        <v>108</v>
      </c>
      <c r="B1" s="1" t="str">
        <f>Info!C2</f>
        <v>ს.ს "პროკრედიტ ბანკი"</v>
      </c>
    </row>
    <row r="2" spans="1:9">
      <c r="A2" s="1" t="s">
        <v>109</v>
      </c>
      <c r="B2" s="333">
        <f>'1. key ratios'!B2</f>
        <v>45473</v>
      </c>
    </row>
    <row r="4" spans="1:9" ht="13.5" thickBot="1">
      <c r="A4" s="1" t="s">
        <v>198</v>
      </c>
      <c r="B4" s="23" t="s">
        <v>217</v>
      </c>
    </row>
    <row r="5" spans="1:9">
      <c r="A5" s="54"/>
      <c r="B5" s="93"/>
      <c r="C5" s="97" t="s">
        <v>0</v>
      </c>
      <c r="D5" s="97" t="s">
        <v>1</v>
      </c>
      <c r="E5" s="97" t="s">
        <v>2</v>
      </c>
      <c r="F5" s="97" t="s">
        <v>3</v>
      </c>
      <c r="G5" s="184" t="s">
        <v>4</v>
      </c>
      <c r="H5" s="98" t="s">
        <v>5</v>
      </c>
      <c r="I5" s="18"/>
    </row>
    <row r="6" spans="1:9" ht="15" customHeight="1">
      <c r="A6" s="92"/>
      <c r="B6" s="16"/>
      <c r="C6" s="725" t="s">
        <v>209</v>
      </c>
      <c r="D6" s="736" t="s">
        <v>219</v>
      </c>
      <c r="E6" s="737"/>
      <c r="F6" s="725" t="s">
        <v>220</v>
      </c>
      <c r="G6" s="725" t="s">
        <v>221</v>
      </c>
      <c r="H6" s="734" t="s">
        <v>211</v>
      </c>
      <c r="I6" s="18"/>
    </row>
    <row r="7" spans="1:9" ht="63.75">
      <c r="A7" s="92"/>
      <c r="B7" s="16"/>
      <c r="C7" s="726"/>
      <c r="D7" s="187" t="s">
        <v>212</v>
      </c>
      <c r="E7" s="187" t="s">
        <v>210</v>
      </c>
      <c r="F7" s="726"/>
      <c r="G7" s="726"/>
      <c r="H7" s="735"/>
      <c r="I7" s="18"/>
    </row>
    <row r="8" spans="1:9">
      <c r="A8" s="46">
        <v>1</v>
      </c>
      <c r="B8" s="112" t="s">
        <v>134</v>
      </c>
      <c r="C8" s="166">
        <v>321243802.81674802</v>
      </c>
      <c r="D8" s="166"/>
      <c r="E8" s="166"/>
      <c r="F8" s="166">
        <v>182897981.98674801</v>
      </c>
      <c r="G8" s="183">
        <v>0</v>
      </c>
      <c r="H8" s="190">
        <v>0</v>
      </c>
    </row>
    <row r="9" spans="1:9" ht="15" customHeight="1">
      <c r="A9" s="46">
        <v>2</v>
      </c>
      <c r="B9" s="112" t="s">
        <v>135</v>
      </c>
      <c r="C9" s="166">
        <v>0</v>
      </c>
      <c r="D9" s="166"/>
      <c r="E9" s="166"/>
      <c r="F9" s="166">
        <v>0</v>
      </c>
      <c r="G9" s="183">
        <v>0</v>
      </c>
      <c r="H9" s="190" t="s">
        <v>725</v>
      </c>
    </row>
    <row r="10" spans="1:9">
      <c r="A10" s="46">
        <v>3</v>
      </c>
      <c r="B10" s="112" t="s">
        <v>136</v>
      </c>
      <c r="C10" s="166">
        <v>0</v>
      </c>
      <c r="D10" s="166"/>
      <c r="E10" s="166"/>
      <c r="F10" s="166">
        <v>0</v>
      </c>
      <c r="G10" s="183">
        <v>0</v>
      </c>
      <c r="H10" s="190" t="s">
        <v>725</v>
      </c>
    </row>
    <row r="11" spans="1:9">
      <c r="A11" s="46">
        <v>4</v>
      </c>
      <c r="B11" s="112" t="s">
        <v>137</v>
      </c>
      <c r="C11" s="166">
        <v>0</v>
      </c>
      <c r="D11" s="166"/>
      <c r="E11" s="166"/>
      <c r="F11" s="166">
        <v>0</v>
      </c>
      <c r="G11" s="183">
        <v>0</v>
      </c>
      <c r="H11" s="190" t="s">
        <v>725</v>
      </c>
    </row>
    <row r="12" spans="1:9">
      <c r="A12" s="46">
        <v>5</v>
      </c>
      <c r="B12" s="112" t="s">
        <v>697</v>
      </c>
      <c r="C12" s="166">
        <v>0</v>
      </c>
      <c r="D12" s="166"/>
      <c r="E12" s="166"/>
      <c r="F12" s="166">
        <v>0</v>
      </c>
      <c r="G12" s="183">
        <v>0</v>
      </c>
      <c r="H12" s="190" t="s">
        <v>725</v>
      </c>
    </row>
    <row r="13" spans="1:9">
      <c r="A13" s="46">
        <v>6</v>
      </c>
      <c r="B13" s="112" t="s">
        <v>138</v>
      </c>
      <c r="C13" s="166">
        <v>154378743.387362</v>
      </c>
      <c r="D13" s="166"/>
      <c r="E13" s="166"/>
      <c r="F13" s="166">
        <v>32548533.829792298</v>
      </c>
      <c r="G13" s="183">
        <v>32548533.829792298</v>
      </c>
      <c r="H13" s="190">
        <v>0.21083559248906827</v>
      </c>
    </row>
    <row r="14" spans="1:9">
      <c r="A14" s="46">
        <v>7</v>
      </c>
      <c r="B14" s="112" t="s">
        <v>71</v>
      </c>
      <c r="C14" s="166">
        <v>884946727.39279985</v>
      </c>
      <c r="D14" s="166">
        <v>164463188.53740001</v>
      </c>
      <c r="E14" s="166">
        <v>83494283.538099989</v>
      </c>
      <c r="F14" s="166">
        <v>968441010.93089986</v>
      </c>
      <c r="G14" s="183">
        <v>927986493.37499988</v>
      </c>
      <c r="H14" s="190">
        <v>0.9582271742942674</v>
      </c>
    </row>
    <row r="15" spans="1:9">
      <c r="A15" s="46">
        <v>8</v>
      </c>
      <c r="B15" s="112" t="s">
        <v>72</v>
      </c>
      <c r="C15" s="166">
        <v>313653730.72869998</v>
      </c>
      <c r="D15" s="166"/>
      <c r="E15" s="166"/>
      <c r="F15" s="166">
        <v>235240298.046525</v>
      </c>
      <c r="G15" s="183">
        <v>230569444.012725</v>
      </c>
      <c r="H15" s="190">
        <v>0.7351082465273141</v>
      </c>
    </row>
    <row r="16" spans="1:9">
      <c r="A16" s="46">
        <v>9</v>
      </c>
      <c r="B16" s="112" t="s">
        <v>698</v>
      </c>
      <c r="C16" s="166">
        <v>86636961.045499995</v>
      </c>
      <c r="D16" s="166"/>
      <c r="E16" s="166"/>
      <c r="F16" s="166">
        <v>30322936.365924995</v>
      </c>
      <c r="G16" s="183">
        <v>30322936.365924995</v>
      </c>
      <c r="H16" s="190">
        <v>0.35</v>
      </c>
    </row>
    <row r="17" spans="1:8">
      <c r="A17" s="46">
        <v>10</v>
      </c>
      <c r="B17" s="112" t="s">
        <v>67</v>
      </c>
      <c r="C17" s="166">
        <v>11051929.233000001</v>
      </c>
      <c r="D17" s="166"/>
      <c r="E17" s="166"/>
      <c r="F17" s="166">
        <v>11756766.570049999</v>
      </c>
      <c r="G17" s="183">
        <v>6218027.3063500002</v>
      </c>
      <c r="H17" s="190">
        <v>0.56261917492048052</v>
      </c>
    </row>
    <row r="18" spans="1:8">
      <c r="A18" s="46">
        <v>11</v>
      </c>
      <c r="B18" s="112" t="s">
        <v>68</v>
      </c>
      <c r="C18" s="166">
        <v>4202548.95</v>
      </c>
      <c r="D18" s="166"/>
      <c r="E18" s="166"/>
      <c r="F18" s="166">
        <v>10506372.375</v>
      </c>
      <c r="G18" s="183">
        <v>10506372.375</v>
      </c>
      <c r="H18" s="190">
        <v>2.5</v>
      </c>
    </row>
    <row r="19" spans="1:8">
      <c r="A19" s="46">
        <v>12</v>
      </c>
      <c r="B19" s="112" t="s">
        <v>69</v>
      </c>
      <c r="C19" s="166">
        <v>0</v>
      </c>
      <c r="D19" s="166"/>
      <c r="E19" s="166"/>
      <c r="F19" s="166">
        <v>0</v>
      </c>
      <c r="G19" s="183">
        <v>0</v>
      </c>
      <c r="H19" s="190" t="s">
        <v>725</v>
      </c>
    </row>
    <row r="20" spans="1:8">
      <c r="A20" s="46">
        <v>13</v>
      </c>
      <c r="B20" s="112" t="s">
        <v>70</v>
      </c>
      <c r="C20" s="166">
        <v>0</v>
      </c>
      <c r="D20" s="166"/>
      <c r="E20" s="166"/>
      <c r="F20" s="166">
        <v>0</v>
      </c>
      <c r="G20" s="183">
        <v>0</v>
      </c>
      <c r="H20" s="190" t="s">
        <v>725</v>
      </c>
    </row>
    <row r="21" spans="1:8">
      <c r="A21" s="46">
        <v>14</v>
      </c>
      <c r="B21" s="112" t="s">
        <v>154</v>
      </c>
      <c r="C21" s="166">
        <v>105919556.60205899</v>
      </c>
      <c r="D21" s="166"/>
      <c r="E21" s="166"/>
      <c r="F21" s="166">
        <v>54468678.342059001</v>
      </c>
      <c r="G21" s="183">
        <v>54468678.342059001</v>
      </c>
      <c r="H21" s="190">
        <v>0.51424571712189526</v>
      </c>
    </row>
    <row r="22" spans="1:8" ht="13.5" thickBot="1">
      <c r="A22" s="94"/>
      <c r="B22" s="99" t="s">
        <v>66</v>
      </c>
      <c r="C22" s="167">
        <v>1882034000.1561689</v>
      </c>
      <c r="D22" s="167">
        <v>164463188.53740001</v>
      </c>
      <c r="E22" s="167">
        <v>83494283.538099989</v>
      </c>
      <c r="F22" s="167">
        <v>1526182578.4469991</v>
      </c>
      <c r="G22" s="167">
        <v>1292620485.6068511</v>
      </c>
      <c r="H22" s="191">
        <v>0.65764532432844591</v>
      </c>
    </row>
    <row r="28" spans="1:8" ht="10.5" customHeight="1"/>
  </sheetData>
  <mergeCells count="5">
    <mergeCell ref="C6:C7"/>
    <mergeCell ref="F6:F7"/>
    <mergeCell ref="G6:G7"/>
    <mergeCell ref="H6:H7"/>
    <mergeCell ref="D6:E6"/>
  </mergeCells>
  <pageMargins left="0.7" right="0.7" top="0.75" bottom="0.75" header="0.3" footer="0.3"/>
  <headerFooter>
    <oddHeader>&amp;C&amp;"Calibri"&amp;10&amp;K0078D7 Classification: Restricted to Partners&amp;1#_x000D_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K28"/>
  <sheetViews>
    <sheetView zoomScale="90" zoomScaleNormal="90" workbookViewId="0">
      <pane xSplit="2" ySplit="6" topLeftCell="C7" activePane="bottomRight" state="frozen"/>
      <selection activeCell="B20" sqref="B20:C20"/>
      <selection pane="topRight" activeCell="B20" sqref="B20:C20"/>
      <selection pane="bottomLeft" activeCell="B20" sqref="B20:C20"/>
      <selection pane="bottomRight" activeCell="B20" sqref="B20:C20"/>
    </sheetView>
  </sheetViews>
  <sheetFormatPr defaultColWidth="9.140625" defaultRowHeight="12.75"/>
  <cols>
    <col min="1" max="1" width="10.5703125" style="1" bestFit="1" customWidth="1"/>
    <col min="2" max="2" width="104.140625" style="1" customWidth="1"/>
    <col min="3" max="3" width="12.7109375" style="1" customWidth="1"/>
    <col min="4" max="5" width="13.5703125" style="1" bestFit="1" customWidth="1"/>
    <col min="6" max="11" width="12.7109375" style="1" customWidth="1"/>
    <col min="12" max="16384" width="9.140625" style="1"/>
  </cols>
  <sheetData>
    <row r="1" spans="1:11">
      <c r="A1" s="1" t="s">
        <v>108</v>
      </c>
      <c r="B1" s="1" t="str">
        <f>Info!C2</f>
        <v>ს.ს "პროკრედიტ ბანკი"</v>
      </c>
    </row>
    <row r="2" spans="1:11">
      <c r="A2" s="1" t="s">
        <v>109</v>
      </c>
      <c r="B2" s="333">
        <f>'1. key ratios'!B2</f>
        <v>45473</v>
      </c>
    </row>
    <row r="4" spans="1:11" ht="13.5" thickBot="1">
      <c r="A4" s="1" t="s">
        <v>245</v>
      </c>
      <c r="B4" s="23" t="s">
        <v>244</v>
      </c>
    </row>
    <row r="5" spans="1:11" ht="30" customHeight="1">
      <c r="A5" s="741"/>
      <c r="B5" s="742"/>
      <c r="C5" s="739" t="s">
        <v>276</v>
      </c>
      <c r="D5" s="739"/>
      <c r="E5" s="739"/>
      <c r="F5" s="739" t="s">
        <v>277</v>
      </c>
      <c r="G5" s="739"/>
      <c r="H5" s="739"/>
      <c r="I5" s="739" t="s">
        <v>278</v>
      </c>
      <c r="J5" s="739"/>
      <c r="K5" s="740"/>
    </row>
    <row r="6" spans="1:11">
      <c r="A6" s="215"/>
      <c r="B6" s="216"/>
      <c r="C6" s="217" t="s">
        <v>26</v>
      </c>
      <c r="D6" s="217" t="s">
        <v>90</v>
      </c>
      <c r="E6" s="217" t="s">
        <v>66</v>
      </c>
      <c r="F6" s="217" t="s">
        <v>26</v>
      </c>
      <c r="G6" s="217" t="s">
        <v>90</v>
      </c>
      <c r="H6" s="217" t="s">
        <v>66</v>
      </c>
      <c r="I6" s="217" t="s">
        <v>26</v>
      </c>
      <c r="J6" s="217" t="s">
        <v>90</v>
      </c>
      <c r="K6" s="218" t="s">
        <v>66</v>
      </c>
    </row>
    <row r="7" spans="1:11">
      <c r="A7" s="219" t="s">
        <v>224</v>
      </c>
      <c r="B7" s="214"/>
      <c r="C7" s="214"/>
      <c r="D7" s="214"/>
      <c r="E7" s="214"/>
      <c r="F7" s="214"/>
      <c r="G7" s="214"/>
      <c r="H7" s="214"/>
      <c r="I7" s="214"/>
      <c r="J7" s="214"/>
      <c r="K7" s="220"/>
    </row>
    <row r="8" spans="1:11">
      <c r="A8" s="213">
        <v>1</v>
      </c>
      <c r="B8" s="198" t="s">
        <v>224</v>
      </c>
      <c r="C8" s="618"/>
      <c r="D8" s="618"/>
      <c r="E8" s="618"/>
      <c r="F8" s="619">
        <v>223683423.97945058</v>
      </c>
      <c r="G8" s="619">
        <v>293159413.11662149</v>
      </c>
      <c r="H8" s="619">
        <v>516842837.09607208</v>
      </c>
      <c r="I8" s="619">
        <v>206839577.95912093</v>
      </c>
      <c r="J8" s="619">
        <v>195816780.2484839</v>
      </c>
      <c r="K8" s="620">
        <v>402656358.20760483</v>
      </c>
    </row>
    <row r="9" spans="1:11">
      <c r="A9" s="219" t="s">
        <v>225</v>
      </c>
      <c r="B9" s="214"/>
      <c r="C9" s="621"/>
      <c r="D9" s="621"/>
      <c r="E9" s="621"/>
      <c r="F9" s="621"/>
      <c r="G9" s="621"/>
      <c r="H9" s="621"/>
      <c r="I9" s="621"/>
      <c r="J9" s="621"/>
      <c r="K9" s="622"/>
    </row>
    <row r="10" spans="1:11">
      <c r="A10" s="221">
        <v>2</v>
      </c>
      <c r="B10" s="199" t="s">
        <v>226</v>
      </c>
      <c r="C10" s="352">
        <v>69809359.109999985</v>
      </c>
      <c r="D10" s="623">
        <v>415296500.70103186</v>
      </c>
      <c r="E10" s="623">
        <v>485105859.81103182</v>
      </c>
      <c r="F10" s="623">
        <v>13236181.131210996</v>
      </c>
      <c r="G10" s="623">
        <v>67641928.753593698</v>
      </c>
      <c r="H10" s="623">
        <v>80878109.884804696</v>
      </c>
      <c r="I10" s="623">
        <v>3011983.8083505495</v>
      </c>
      <c r="J10" s="623">
        <v>15433702.924861923</v>
      </c>
      <c r="K10" s="624">
        <v>18445686.733212471</v>
      </c>
    </row>
    <row r="11" spans="1:11">
      <c r="A11" s="221">
        <v>3</v>
      </c>
      <c r="B11" s="199" t="s">
        <v>227</v>
      </c>
      <c r="C11" s="352">
        <v>301540590.23593414</v>
      </c>
      <c r="D11" s="623">
        <v>689023250.29132271</v>
      </c>
      <c r="E11" s="623">
        <v>990563840.52725685</v>
      </c>
      <c r="F11" s="623">
        <v>87459298.97174558</v>
      </c>
      <c r="G11" s="623">
        <v>95635967.990244076</v>
      </c>
      <c r="H11" s="623">
        <v>183095266.96198964</v>
      </c>
      <c r="I11" s="623">
        <v>81540937.015363768</v>
      </c>
      <c r="J11" s="623">
        <v>85010046.887708932</v>
      </c>
      <c r="K11" s="624">
        <v>166550983.90307271</v>
      </c>
    </row>
    <row r="12" spans="1:11">
      <c r="A12" s="221">
        <v>4</v>
      </c>
      <c r="B12" s="199" t="s">
        <v>228</v>
      </c>
      <c r="C12" s="352">
        <v>0</v>
      </c>
      <c r="D12" s="623">
        <v>0</v>
      </c>
      <c r="E12" s="623">
        <v>0</v>
      </c>
      <c r="F12" s="623">
        <v>0</v>
      </c>
      <c r="G12" s="623">
        <v>0</v>
      </c>
      <c r="H12" s="623">
        <v>0</v>
      </c>
      <c r="I12" s="623">
        <v>0</v>
      </c>
      <c r="J12" s="623">
        <v>0</v>
      </c>
      <c r="K12" s="624">
        <v>0</v>
      </c>
    </row>
    <row r="13" spans="1:11">
      <c r="A13" s="221">
        <v>5</v>
      </c>
      <c r="B13" s="199" t="s">
        <v>229</v>
      </c>
      <c r="C13" s="352">
        <v>93719700.050329655</v>
      </c>
      <c r="D13" s="623">
        <v>72032331.712747261</v>
      </c>
      <c r="E13" s="623">
        <v>165752031.7630769</v>
      </c>
      <c r="F13" s="623">
        <v>15656236.891828019</v>
      </c>
      <c r="G13" s="623">
        <v>19611669.127626378</v>
      </c>
      <c r="H13" s="623">
        <v>35267906.019454397</v>
      </c>
      <c r="I13" s="623">
        <v>6139486.4025439555</v>
      </c>
      <c r="J13" s="623">
        <v>6499690.1863516476</v>
      </c>
      <c r="K13" s="624">
        <v>12639176.588895604</v>
      </c>
    </row>
    <row r="14" spans="1:11">
      <c r="A14" s="221">
        <v>6</v>
      </c>
      <c r="B14" s="199" t="s">
        <v>243</v>
      </c>
      <c r="C14" s="352">
        <v>0</v>
      </c>
      <c r="D14" s="623">
        <v>0</v>
      </c>
      <c r="E14" s="623">
        <v>0</v>
      </c>
      <c r="F14" s="623">
        <v>0</v>
      </c>
      <c r="G14" s="623">
        <v>0</v>
      </c>
      <c r="H14" s="623">
        <v>0</v>
      </c>
      <c r="I14" s="623">
        <v>0</v>
      </c>
      <c r="J14" s="623">
        <v>0</v>
      </c>
      <c r="K14" s="624">
        <v>0</v>
      </c>
    </row>
    <row r="15" spans="1:11">
      <c r="A15" s="221">
        <v>7</v>
      </c>
      <c r="B15" s="199" t="s">
        <v>230</v>
      </c>
      <c r="C15" s="352">
        <v>18090085.641428571</v>
      </c>
      <c r="D15" s="623">
        <v>18881298.894725274</v>
      </c>
      <c r="E15" s="623">
        <v>36971384.536153845</v>
      </c>
      <c r="F15" s="623">
        <v>3602479.0567032965</v>
      </c>
      <c r="G15" s="623">
        <v>8674406.1915384624</v>
      </c>
      <c r="H15" s="623">
        <v>12276885.24824176</v>
      </c>
      <c r="I15" s="623">
        <v>3602479.0567032965</v>
      </c>
      <c r="J15" s="623">
        <v>8674406.1915384624</v>
      </c>
      <c r="K15" s="624">
        <v>12276885.24824176</v>
      </c>
    </row>
    <row r="16" spans="1:11">
      <c r="A16" s="221">
        <v>8</v>
      </c>
      <c r="B16" s="200" t="s">
        <v>231</v>
      </c>
      <c r="C16" s="352">
        <v>483159735.03769243</v>
      </c>
      <c r="D16" s="623">
        <v>1195233381.5998273</v>
      </c>
      <c r="E16" s="623">
        <v>1678393116.6375198</v>
      </c>
      <c r="F16" s="623">
        <v>119954196.05148789</v>
      </c>
      <c r="G16" s="623">
        <v>191563972.06300262</v>
      </c>
      <c r="H16" s="623">
        <v>311518168.11449051</v>
      </c>
      <c r="I16" s="623">
        <v>94294886.282961577</v>
      </c>
      <c r="J16" s="623">
        <v>115617846.19046097</v>
      </c>
      <c r="K16" s="624">
        <v>209912732.47342256</v>
      </c>
    </row>
    <row r="17" spans="1:11">
      <c r="A17" s="219" t="s">
        <v>232</v>
      </c>
      <c r="B17" s="214"/>
      <c r="C17" s="621"/>
      <c r="D17" s="621"/>
      <c r="E17" s="621"/>
      <c r="F17" s="621"/>
      <c r="G17" s="621"/>
      <c r="H17" s="621"/>
      <c r="I17" s="621"/>
      <c r="J17" s="621"/>
      <c r="K17" s="622"/>
    </row>
    <row r="18" spans="1:11">
      <c r="A18" s="221">
        <v>9</v>
      </c>
      <c r="B18" s="199" t="s">
        <v>233</v>
      </c>
      <c r="C18" s="352">
        <v>0</v>
      </c>
      <c r="D18" s="623">
        <v>0</v>
      </c>
      <c r="E18" s="623">
        <v>0</v>
      </c>
      <c r="F18" s="623">
        <v>0</v>
      </c>
      <c r="G18" s="623">
        <v>0</v>
      </c>
      <c r="H18" s="623">
        <v>0</v>
      </c>
      <c r="I18" s="623">
        <v>0</v>
      </c>
      <c r="J18" s="623">
        <v>0</v>
      </c>
      <c r="K18" s="624">
        <v>0</v>
      </c>
    </row>
    <row r="19" spans="1:11">
      <c r="A19" s="221">
        <v>10</v>
      </c>
      <c r="B19" s="199" t="s">
        <v>234</v>
      </c>
      <c r="C19" s="352">
        <v>405833601.81706595</v>
      </c>
      <c r="D19" s="623">
        <v>918535129.81304193</v>
      </c>
      <c r="E19" s="623">
        <v>1324368731.6301079</v>
      </c>
      <c r="F19" s="623">
        <v>6764911.4021703303</v>
      </c>
      <c r="G19" s="623">
        <v>11246837.830657691</v>
      </c>
      <c r="H19" s="623">
        <v>18011749.232828021</v>
      </c>
      <c r="I19" s="623">
        <v>23608757.422499999</v>
      </c>
      <c r="J19" s="623">
        <v>108683598.57538874</v>
      </c>
      <c r="K19" s="624">
        <v>132292355.99788874</v>
      </c>
    </row>
    <row r="20" spans="1:11">
      <c r="A20" s="221">
        <v>11</v>
      </c>
      <c r="B20" s="199" t="s">
        <v>235</v>
      </c>
      <c r="C20" s="352">
        <v>7346592.1124725351</v>
      </c>
      <c r="D20" s="623">
        <v>29506538.46153846</v>
      </c>
      <c r="E20" s="623">
        <v>36853130.574010998</v>
      </c>
      <c r="F20" s="623">
        <v>1736651.8007197799</v>
      </c>
      <c r="G20" s="623">
        <v>0</v>
      </c>
      <c r="H20" s="623">
        <v>1736651.8007197799</v>
      </c>
      <c r="I20" s="623">
        <v>1736651.8007197799</v>
      </c>
      <c r="J20" s="623">
        <v>0</v>
      </c>
      <c r="K20" s="624">
        <v>1736651.8007197799</v>
      </c>
    </row>
    <row r="21" spans="1:11" ht="13.5" thickBot="1">
      <c r="A21" s="146">
        <v>12</v>
      </c>
      <c r="B21" s="222" t="s">
        <v>236</v>
      </c>
      <c r="C21" s="625">
        <v>413180193.92953849</v>
      </c>
      <c r="D21" s="626">
        <v>948041668.27458036</v>
      </c>
      <c r="E21" s="625">
        <v>1361221862.204119</v>
      </c>
      <c r="F21" s="626">
        <v>8501563.2028901093</v>
      </c>
      <c r="G21" s="626">
        <v>11246837.830657691</v>
      </c>
      <c r="H21" s="626">
        <v>19748401.0335478</v>
      </c>
      <c r="I21" s="626">
        <v>25345409.223219778</v>
      </c>
      <c r="J21" s="626">
        <v>108683598.57538874</v>
      </c>
      <c r="K21" s="627">
        <v>134029007.79860853</v>
      </c>
    </row>
    <row r="22" spans="1:11" ht="38.25" customHeight="1" thickBot="1">
      <c r="A22" s="211"/>
      <c r="B22" s="212"/>
      <c r="C22" s="212"/>
      <c r="D22" s="212"/>
      <c r="E22" s="212"/>
      <c r="F22" s="738" t="s">
        <v>237</v>
      </c>
      <c r="G22" s="739"/>
      <c r="H22" s="739"/>
      <c r="I22" s="738" t="s">
        <v>238</v>
      </c>
      <c r="J22" s="739"/>
      <c r="K22" s="740"/>
    </row>
    <row r="23" spans="1:11">
      <c r="A23" s="204">
        <v>13</v>
      </c>
      <c r="B23" s="201" t="s">
        <v>224</v>
      </c>
      <c r="C23" s="210"/>
      <c r="D23" s="210"/>
      <c r="E23" s="210"/>
      <c r="F23" s="628">
        <v>223683423.97945058</v>
      </c>
      <c r="G23" s="628">
        <v>293159413.11662149</v>
      </c>
      <c r="H23" s="628">
        <v>516842837.09607208</v>
      </c>
      <c r="I23" s="628">
        <v>206839577.95912093</v>
      </c>
      <c r="J23" s="628">
        <v>195816780.2484839</v>
      </c>
      <c r="K23" s="629">
        <v>402656358.20760477</v>
      </c>
    </row>
    <row r="24" spans="1:11" ht="13.5" thickBot="1">
      <c r="A24" s="205">
        <v>14</v>
      </c>
      <c r="B24" s="202" t="s">
        <v>239</v>
      </c>
      <c r="C24" s="223"/>
      <c r="D24" s="208"/>
      <c r="E24" s="209"/>
      <c r="F24" s="630">
        <v>111452632.84859779</v>
      </c>
      <c r="G24" s="630">
        <v>180317134.23234493</v>
      </c>
      <c r="H24" s="630">
        <v>291769767.08094269</v>
      </c>
      <c r="I24" s="630">
        <v>68949477.059741795</v>
      </c>
      <c r="J24" s="630">
        <v>28904461.547615238</v>
      </c>
      <c r="K24" s="631">
        <v>75883724.674814001</v>
      </c>
    </row>
    <row r="25" spans="1:11" ht="13.5" thickBot="1">
      <c r="A25" s="206">
        <v>15</v>
      </c>
      <c r="B25" s="203" t="s">
        <v>240</v>
      </c>
      <c r="C25" s="207"/>
      <c r="D25" s="207"/>
      <c r="E25" s="207"/>
      <c r="F25" s="632">
        <v>2.0069819641076769</v>
      </c>
      <c r="G25" s="632">
        <v>1.6257989811377289</v>
      </c>
      <c r="H25" s="632">
        <v>1.7714064149514492</v>
      </c>
      <c r="I25" s="632">
        <v>2.9998715984445132</v>
      </c>
      <c r="J25" s="632">
        <v>6.7746212786530791</v>
      </c>
      <c r="K25" s="633">
        <v>5.3062281791400707</v>
      </c>
    </row>
    <row r="28" spans="1:11" ht="38.25">
      <c r="B28" s="17" t="s">
        <v>275</v>
      </c>
    </row>
  </sheetData>
  <mergeCells count="6">
    <mergeCell ref="F22:H22"/>
    <mergeCell ref="I22:K22"/>
    <mergeCell ref="A5:B5"/>
    <mergeCell ref="C5:E5"/>
    <mergeCell ref="F5:H5"/>
    <mergeCell ref="I5:K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N22"/>
  <sheetViews>
    <sheetView zoomScale="85" zoomScaleNormal="85" workbookViewId="0">
      <pane xSplit="1" ySplit="5" topLeftCell="B6" activePane="bottomRight" state="frozen"/>
      <selection activeCell="B20" sqref="B20:C20"/>
      <selection pane="topRight" activeCell="B20" sqref="B20:C20"/>
      <selection pane="bottomLeft" activeCell="B20" sqref="B20:C20"/>
      <selection pane="bottomRight" activeCell="B22" sqref="B22"/>
    </sheetView>
  </sheetViews>
  <sheetFormatPr defaultColWidth="9.140625" defaultRowHeight="15.75"/>
  <cols>
    <col min="1" max="1" width="10.5703125" style="32" bestFit="1" customWidth="1"/>
    <col min="2" max="2" width="95" style="32" customWidth="1"/>
    <col min="3" max="3" width="12.5703125" style="32" bestFit="1" customWidth="1"/>
    <col min="4" max="4" width="10" style="32" bestFit="1" customWidth="1"/>
    <col min="5" max="5" width="18.28515625" style="32" bestFit="1" customWidth="1"/>
    <col min="6" max="13" width="10.7109375" style="32" customWidth="1"/>
    <col min="14" max="14" width="31" style="32" bestFit="1" customWidth="1"/>
    <col min="15" max="16384" width="9.140625" style="8"/>
  </cols>
  <sheetData>
    <row r="1" spans="1:14">
      <c r="A1" s="1" t="s">
        <v>108</v>
      </c>
      <c r="B1" s="32" t="str">
        <f>Info!C2</f>
        <v>ს.ს "პროკრედიტ ბანკი"</v>
      </c>
    </row>
    <row r="2" spans="1:14" ht="14.25" customHeight="1">
      <c r="A2" s="32" t="s">
        <v>109</v>
      </c>
      <c r="B2" s="333">
        <f>'1. key ratios'!B2</f>
        <v>45473</v>
      </c>
    </row>
    <row r="3" spans="1:14" ht="14.25" customHeight="1"/>
    <row r="4" spans="1:14" ht="16.5" thickBot="1">
      <c r="A4" s="1" t="s">
        <v>199</v>
      </c>
      <c r="B4" s="48" t="s">
        <v>74</v>
      </c>
    </row>
    <row r="5" spans="1:14" s="19" customFormat="1" ht="12.75">
      <c r="A5" s="108"/>
      <c r="B5" s="109"/>
      <c r="C5" s="110" t="s">
        <v>0</v>
      </c>
      <c r="D5" s="110" t="s">
        <v>1</v>
      </c>
      <c r="E5" s="110" t="s">
        <v>2</v>
      </c>
      <c r="F5" s="110" t="s">
        <v>3</v>
      </c>
      <c r="G5" s="110" t="s">
        <v>4</v>
      </c>
      <c r="H5" s="110" t="s">
        <v>5</v>
      </c>
      <c r="I5" s="110" t="s">
        <v>145</v>
      </c>
      <c r="J5" s="110" t="s">
        <v>146</v>
      </c>
      <c r="K5" s="110" t="s">
        <v>147</v>
      </c>
      <c r="L5" s="110" t="s">
        <v>148</v>
      </c>
      <c r="M5" s="110" t="s">
        <v>149</v>
      </c>
      <c r="N5" s="111" t="s">
        <v>150</v>
      </c>
    </row>
    <row r="6" spans="1:14" ht="63">
      <c r="A6" s="100"/>
      <c r="B6" s="58"/>
      <c r="C6" s="59" t="s">
        <v>84</v>
      </c>
      <c r="D6" s="60" t="s">
        <v>73</v>
      </c>
      <c r="E6" s="61" t="s">
        <v>83</v>
      </c>
      <c r="F6" s="62">
        <v>0</v>
      </c>
      <c r="G6" s="62">
        <v>0.2</v>
      </c>
      <c r="H6" s="62">
        <v>0.35</v>
      </c>
      <c r="I6" s="62">
        <v>0.5</v>
      </c>
      <c r="J6" s="62">
        <v>0.75</v>
      </c>
      <c r="K6" s="62">
        <v>1</v>
      </c>
      <c r="L6" s="62">
        <v>1.5</v>
      </c>
      <c r="M6" s="62">
        <v>2.5</v>
      </c>
      <c r="N6" s="101" t="s">
        <v>74</v>
      </c>
    </row>
    <row r="7" spans="1:14">
      <c r="A7" s="102">
        <v>1</v>
      </c>
      <c r="B7" s="63" t="s">
        <v>75</v>
      </c>
      <c r="C7" s="174">
        <f>SUM(C8:C13)</f>
        <v>0</v>
      </c>
      <c r="D7" s="58"/>
      <c r="E7" s="177">
        <f t="shared" ref="E7:M7" si="0">SUM(E8:E13)</f>
        <v>0</v>
      </c>
      <c r="F7" s="174">
        <f>SUM(F8:F13)</f>
        <v>0</v>
      </c>
      <c r="G7" s="174">
        <f t="shared" si="0"/>
        <v>0</v>
      </c>
      <c r="H7" s="174">
        <f t="shared" si="0"/>
        <v>0</v>
      </c>
      <c r="I7" s="174">
        <f t="shared" si="0"/>
        <v>0</v>
      </c>
      <c r="J7" s="174">
        <f t="shared" si="0"/>
        <v>0</v>
      </c>
      <c r="K7" s="174">
        <f t="shared" si="0"/>
        <v>0</v>
      </c>
      <c r="L7" s="174">
        <f t="shared" si="0"/>
        <v>0</v>
      </c>
      <c r="M7" s="174">
        <f t="shared" si="0"/>
        <v>0</v>
      </c>
      <c r="N7" s="103">
        <f>SUM(N8:N13)</f>
        <v>0</v>
      </c>
    </row>
    <row r="8" spans="1:14">
      <c r="A8" s="102">
        <v>1.1000000000000001</v>
      </c>
      <c r="B8" s="64" t="s">
        <v>76</v>
      </c>
      <c r="C8" s="175">
        <v>0</v>
      </c>
      <c r="D8" s="65">
        <v>0.02</v>
      </c>
      <c r="E8" s="177">
        <f>C8*D8</f>
        <v>0</v>
      </c>
      <c r="F8" s="175"/>
      <c r="G8" s="175"/>
      <c r="H8" s="175"/>
      <c r="I8" s="175"/>
      <c r="J8" s="175"/>
      <c r="K8" s="175"/>
      <c r="L8" s="175"/>
      <c r="M8" s="175"/>
      <c r="N8" s="103">
        <f>SUMPRODUCT($F$6:$M$6,F8:M8)</f>
        <v>0</v>
      </c>
    </row>
    <row r="9" spans="1:14">
      <c r="A9" s="102">
        <v>1.2</v>
      </c>
      <c r="B9" s="64" t="s">
        <v>77</v>
      </c>
      <c r="C9" s="175">
        <v>0</v>
      </c>
      <c r="D9" s="65">
        <v>0.05</v>
      </c>
      <c r="E9" s="177">
        <f>C9*D9</f>
        <v>0</v>
      </c>
      <c r="F9" s="175"/>
      <c r="G9" s="175"/>
      <c r="H9" s="175"/>
      <c r="I9" s="175"/>
      <c r="J9" s="175"/>
      <c r="K9" s="175"/>
      <c r="L9" s="175"/>
      <c r="M9" s="175"/>
      <c r="N9" s="103">
        <f t="shared" ref="N9:N12" si="1">SUMPRODUCT($F$6:$M$6,F9:M9)</f>
        <v>0</v>
      </c>
    </row>
    <row r="10" spans="1:14">
      <c r="A10" s="102">
        <v>1.3</v>
      </c>
      <c r="B10" s="64" t="s">
        <v>78</v>
      </c>
      <c r="C10" s="175">
        <v>0</v>
      </c>
      <c r="D10" s="65">
        <v>0.08</v>
      </c>
      <c r="E10" s="177">
        <f>C10*D10</f>
        <v>0</v>
      </c>
      <c r="F10" s="175"/>
      <c r="G10" s="175"/>
      <c r="H10" s="175"/>
      <c r="I10" s="175"/>
      <c r="J10" s="175"/>
      <c r="K10" s="175"/>
      <c r="L10" s="175"/>
      <c r="M10" s="175"/>
      <c r="N10" s="103">
        <f>SUMPRODUCT($F$6:$M$6,F10:M10)</f>
        <v>0</v>
      </c>
    </row>
    <row r="11" spans="1:14">
      <c r="A11" s="102">
        <v>1.4</v>
      </c>
      <c r="B11" s="64" t="s">
        <v>79</v>
      </c>
      <c r="C11" s="175">
        <v>0</v>
      </c>
      <c r="D11" s="65">
        <v>0.11</v>
      </c>
      <c r="E11" s="177">
        <f>C11*D11</f>
        <v>0</v>
      </c>
      <c r="F11" s="175"/>
      <c r="G11" s="175"/>
      <c r="H11" s="175"/>
      <c r="I11" s="175"/>
      <c r="J11" s="175"/>
      <c r="K11" s="175"/>
      <c r="L11" s="175"/>
      <c r="M11" s="175"/>
      <c r="N11" s="103">
        <f t="shared" si="1"/>
        <v>0</v>
      </c>
    </row>
    <row r="12" spans="1:14">
      <c r="A12" s="102">
        <v>1.5</v>
      </c>
      <c r="B12" s="64" t="s">
        <v>80</v>
      </c>
      <c r="C12" s="175">
        <v>0</v>
      </c>
      <c r="D12" s="65">
        <v>0.14000000000000001</v>
      </c>
      <c r="E12" s="177">
        <f>C12*D12</f>
        <v>0</v>
      </c>
      <c r="F12" s="175"/>
      <c r="G12" s="175"/>
      <c r="H12" s="175"/>
      <c r="I12" s="175"/>
      <c r="J12" s="175"/>
      <c r="K12" s="175"/>
      <c r="L12" s="175"/>
      <c r="M12" s="175"/>
      <c r="N12" s="103">
        <f t="shared" si="1"/>
        <v>0</v>
      </c>
    </row>
    <row r="13" spans="1:14">
      <c r="A13" s="102">
        <v>1.6</v>
      </c>
      <c r="B13" s="66" t="s">
        <v>81</v>
      </c>
      <c r="C13" s="175">
        <v>0</v>
      </c>
      <c r="D13" s="67"/>
      <c r="E13" s="175"/>
      <c r="F13" s="175"/>
      <c r="G13" s="175"/>
      <c r="H13" s="175"/>
      <c r="I13" s="175"/>
      <c r="J13" s="175"/>
      <c r="K13" s="175"/>
      <c r="L13" s="175"/>
      <c r="M13" s="175"/>
      <c r="N13" s="103">
        <f>SUMPRODUCT($F$6:$M$6,F13:M13)</f>
        <v>0</v>
      </c>
    </row>
    <row r="14" spans="1:14">
      <c r="A14" s="102">
        <v>2</v>
      </c>
      <c r="B14" s="68" t="s">
        <v>82</v>
      </c>
      <c r="C14" s="174">
        <f>SUM(C15:C20)</f>
        <v>0</v>
      </c>
      <c r="D14" s="58"/>
      <c r="E14" s="177">
        <f t="shared" ref="E14:M14" si="2">SUM(E15:E20)</f>
        <v>0</v>
      </c>
      <c r="F14" s="175">
        <f t="shared" si="2"/>
        <v>0</v>
      </c>
      <c r="G14" s="175">
        <f t="shared" si="2"/>
        <v>0</v>
      </c>
      <c r="H14" s="175">
        <f t="shared" si="2"/>
        <v>0</v>
      </c>
      <c r="I14" s="175">
        <f t="shared" si="2"/>
        <v>0</v>
      </c>
      <c r="J14" s="175">
        <f t="shared" si="2"/>
        <v>0</v>
      </c>
      <c r="K14" s="175">
        <f t="shared" si="2"/>
        <v>0</v>
      </c>
      <c r="L14" s="175">
        <f t="shared" si="2"/>
        <v>0</v>
      </c>
      <c r="M14" s="175">
        <f t="shared" si="2"/>
        <v>0</v>
      </c>
      <c r="N14" s="103">
        <f>SUM(N15:N20)</f>
        <v>0</v>
      </c>
    </row>
    <row r="15" spans="1:14">
      <c r="A15" s="102">
        <v>2.1</v>
      </c>
      <c r="B15" s="66" t="s">
        <v>76</v>
      </c>
      <c r="C15" s="175"/>
      <c r="D15" s="65">
        <v>5.0000000000000001E-3</v>
      </c>
      <c r="E15" s="177">
        <f>C15*D15</f>
        <v>0</v>
      </c>
      <c r="F15" s="175"/>
      <c r="G15" s="175"/>
      <c r="H15" s="175"/>
      <c r="I15" s="175"/>
      <c r="J15" s="175"/>
      <c r="K15" s="175"/>
      <c r="L15" s="175"/>
      <c r="M15" s="175"/>
      <c r="N15" s="103">
        <f>SUMPRODUCT($F$6:$M$6,F15:M15)</f>
        <v>0</v>
      </c>
    </row>
    <row r="16" spans="1:14">
      <c r="A16" s="102">
        <v>2.2000000000000002</v>
      </c>
      <c r="B16" s="66" t="s">
        <v>77</v>
      </c>
      <c r="C16" s="175"/>
      <c r="D16" s="65">
        <v>0.01</v>
      </c>
      <c r="E16" s="177">
        <f>C16*D16</f>
        <v>0</v>
      </c>
      <c r="F16" s="175"/>
      <c r="G16" s="175"/>
      <c r="H16" s="175"/>
      <c r="I16" s="175"/>
      <c r="J16" s="175"/>
      <c r="K16" s="175"/>
      <c r="L16" s="175"/>
      <c r="M16" s="175"/>
      <c r="N16" s="103">
        <f t="shared" ref="N16:N20" si="3">SUMPRODUCT($F$6:$M$6,F16:M16)</f>
        <v>0</v>
      </c>
    </row>
    <row r="17" spans="1:14">
      <c r="A17" s="102">
        <v>2.2999999999999998</v>
      </c>
      <c r="B17" s="66" t="s">
        <v>78</v>
      </c>
      <c r="C17" s="175"/>
      <c r="D17" s="65">
        <v>0.02</v>
      </c>
      <c r="E17" s="177">
        <f>C17*D17</f>
        <v>0</v>
      </c>
      <c r="F17" s="175"/>
      <c r="G17" s="175"/>
      <c r="H17" s="175"/>
      <c r="I17" s="175"/>
      <c r="J17" s="175"/>
      <c r="K17" s="175"/>
      <c r="L17" s="175"/>
      <c r="M17" s="175"/>
      <c r="N17" s="103">
        <f t="shared" si="3"/>
        <v>0</v>
      </c>
    </row>
    <row r="18" spans="1:14">
      <c r="A18" s="102">
        <v>2.4</v>
      </c>
      <c r="B18" s="66" t="s">
        <v>79</v>
      </c>
      <c r="C18" s="175"/>
      <c r="D18" s="65">
        <v>0.03</v>
      </c>
      <c r="E18" s="177">
        <f>C18*D18</f>
        <v>0</v>
      </c>
      <c r="F18" s="175"/>
      <c r="G18" s="175"/>
      <c r="H18" s="175"/>
      <c r="I18" s="175"/>
      <c r="J18" s="175"/>
      <c r="K18" s="175"/>
      <c r="L18" s="175"/>
      <c r="M18" s="175"/>
      <c r="N18" s="103">
        <f t="shared" si="3"/>
        <v>0</v>
      </c>
    </row>
    <row r="19" spans="1:14">
      <c r="A19" s="102">
        <v>2.5</v>
      </c>
      <c r="B19" s="66" t="s">
        <v>80</v>
      </c>
      <c r="C19" s="175"/>
      <c r="D19" s="65">
        <v>0.04</v>
      </c>
      <c r="E19" s="177">
        <f>C19*D19</f>
        <v>0</v>
      </c>
      <c r="F19" s="175"/>
      <c r="G19" s="175"/>
      <c r="H19" s="175"/>
      <c r="I19" s="175"/>
      <c r="J19" s="175"/>
      <c r="K19" s="175"/>
      <c r="L19" s="175"/>
      <c r="M19" s="175"/>
      <c r="N19" s="103">
        <f t="shared" si="3"/>
        <v>0</v>
      </c>
    </row>
    <row r="20" spans="1:14">
      <c r="A20" s="102">
        <v>2.6</v>
      </c>
      <c r="B20" s="66" t="s">
        <v>81</v>
      </c>
      <c r="C20" s="175"/>
      <c r="D20" s="67"/>
      <c r="E20" s="178"/>
      <c r="F20" s="175"/>
      <c r="G20" s="175"/>
      <c r="H20" s="175"/>
      <c r="I20" s="175"/>
      <c r="J20" s="175"/>
      <c r="K20" s="175"/>
      <c r="L20" s="175"/>
      <c r="M20" s="175"/>
      <c r="N20" s="103">
        <f t="shared" si="3"/>
        <v>0</v>
      </c>
    </row>
    <row r="21" spans="1:14" ht="16.5" thickBot="1">
      <c r="A21" s="104">
        <v>3</v>
      </c>
      <c r="B21" s="105" t="s">
        <v>66</v>
      </c>
      <c r="C21" s="176">
        <f>C14+C7</f>
        <v>0</v>
      </c>
      <c r="D21" s="106"/>
      <c r="E21" s="179">
        <f>E14+E7</f>
        <v>0</v>
      </c>
      <c r="F21" s="180">
        <f>F7+F14</f>
        <v>0</v>
      </c>
      <c r="G21" s="180">
        <f t="shared" ref="G21:L21" si="4">G7+G14</f>
        <v>0</v>
      </c>
      <c r="H21" s="180">
        <f t="shared" si="4"/>
        <v>0</v>
      </c>
      <c r="I21" s="180">
        <f t="shared" si="4"/>
        <v>0</v>
      </c>
      <c r="J21" s="180">
        <f t="shared" si="4"/>
        <v>0</v>
      </c>
      <c r="K21" s="180">
        <f t="shared" si="4"/>
        <v>0</v>
      </c>
      <c r="L21" s="180">
        <f t="shared" si="4"/>
        <v>0</v>
      </c>
      <c r="M21" s="180">
        <f>M7+M14</f>
        <v>0</v>
      </c>
      <c r="N21" s="107">
        <f>N14+N7</f>
        <v>0</v>
      </c>
    </row>
    <row r="22" spans="1:14">
      <c r="E22" s="181"/>
      <c r="F22" s="181"/>
      <c r="G22" s="181"/>
      <c r="H22" s="181"/>
      <c r="I22" s="181"/>
      <c r="J22" s="181"/>
      <c r="K22" s="181"/>
      <c r="L22" s="181"/>
      <c r="M22" s="181"/>
    </row>
  </sheetData>
  <conditionalFormatting sqref="E8:E12">
    <cfRule type="expression" dxfId="20" priority="2">
      <formula>(C8*D8)&lt;&gt;SUM(#REF!)</formula>
    </cfRule>
  </conditionalFormatting>
  <conditionalFormatting sqref="E15:E19">
    <cfRule type="expression" dxfId="19" priority="1">
      <formula>(C15*D15)&lt;&gt;SUM(#REF!)</formula>
    </cfRule>
  </conditionalFormatting>
  <conditionalFormatting sqref="E20">
    <cfRule type="expression" dxfId="18" priority="3">
      <formula>$E$88&lt;&gt;SUM(#REF!)</formula>
    </cfRule>
  </conditionalFormatting>
  <pageMargins left="0.7" right="0.7" top="0.75" bottom="0.75" header="0.3" footer="0.3"/>
  <headerFooter>
    <oddHeader>&amp;C&amp;"Calibri"&amp;10&amp;K0078D7 Classification: Restricted to Partners&amp;1#_x000D_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C43"/>
  <sheetViews>
    <sheetView topLeftCell="A18" workbookViewId="0">
      <selection activeCell="B20" sqref="B20:C20"/>
    </sheetView>
  </sheetViews>
  <sheetFormatPr defaultRowHeight="15"/>
  <cols>
    <col min="1" max="1" width="11.42578125" customWidth="1"/>
    <col min="2" max="2" width="76.85546875" style="2" customWidth="1"/>
    <col min="3" max="3" width="22.85546875" customWidth="1"/>
  </cols>
  <sheetData>
    <row r="1" spans="1:3">
      <c r="A1" s="1" t="s">
        <v>108</v>
      </c>
      <c r="B1" t="str">
        <f>Info!C2</f>
        <v>ს.ს "პროკრედიტ ბანკი"</v>
      </c>
    </row>
    <row r="2" spans="1:3">
      <c r="A2" s="1" t="s">
        <v>109</v>
      </c>
      <c r="B2" s="333">
        <f>'1. key ratios'!B2</f>
        <v>45473</v>
      </c>
    </row>
    <row r="3" spans="1:3">
      <c r="A3" s="1"/>
      <c r="B3"/>
    </row>
    <row r="4" spans="1:3">
      <c r="A4" s="1" t="s">
        <v>320</v>
      </c>
      <c r="B4" t="s">
        <v>279</v>
      </c>
    </row>
    <row r="5" spans="1:3">
      <c r="A5" s="262"/>
      <c r="B5" s="262" t="s">
        <v>280</v>
      </c>
      <c r="C5" s="274"/>
    </row>
    <row r="6" spans="1:3">
      <c r="A6" s="263">
        <v>1</v>
      </c>
      <c r="B6" s="275" t="s">
        <v>331</v>
      </c>
      <c r="C6" s="276">
        <v>1893002644.136169</v>
      </c>
    </row>
    <row r="7" spans="1:3">
      <c r="A7" s="263">
        <v>2</v>
      </c>
      <c r="B7" s="275" t="s">
        <v>281</v>
      </c>
      <c r="C7" s="276">
        <v>-10968643.98</v>
      </c>
    </row>
    <row r="8" spans="1:3">
      <c r="A8" s="264">
        <v>3</v>
      </c>
      <c r="B8" s="277" t="s">
        <v>282</v>
      </c>
      <c r="C8" s="278">
        <v>1882034000.1561689</v>
      </c>
    </row>
    <row r="9" spans="1:3">
      <c r="A9" s="265"/>
      <c r="B9" s="265" t="s">
        <v>283</v>
      </c>
      <c r="C9" s="279"/>
    </row>
    <row r="10" spans="1:3">
      <c r="A10" s="266">
        <v>4</v>
      </c>
      <c r="B10" s="280" t="s">
        <v>284</v>
      </c>
      <c r="C10" s="276">
        <v>0</v>
      </c>
    </row>
    <row r="11" spans="1:3">
      <c r="A11" s="266">
        <v>5</v>
      </c>
      <c r="B11" s="281" t="s">
        <v>285</v>
      </c>
      <c r="C11" s="276">
        <v>0</v>
      </c>
    </row>
    <row r="12" spans="1:3">
      <c r="A12" s="266" t="s">
        <v>286</v>
      </c>
      <c r="B12" s="275" t="s">
        <v>287</v>
      </c>
      <c r="C12" s="278">
        <v>0</v>
      </c>
    </row>
    <row r="13" spans="1:3">
      <c r="A13" s="267">
        <v>6</v>
      </c>
      <c r="B13" s="282" t="s">
        <v>288</v>
      </c>
      <c r="C13" s="276">
        <v>0</v>
      </c>
    </row>
    <row r="14" spans="1:3">
      <c r="A14" s="267">
        <v>7</v>
      </c>
      <c r="B14" s="283" t="s">
        <v>289</v>
      </c>
      <c r="C14" s="276">
        <v>0</v>
      </c>
    </row>
    <row r="15" spans="1:3">
      <c r="A15" s="268">
        <v>8</v>
      </c>
      <c r="B15" s="275" t="s">
        <v>290</v>
      </c>
      <c r="C15" s="276">
        <v>0</v>
      </c>
    </row>
    <row r="16" spans="1:3" ht="24">
      <c r="A16" s="267">
        <v>9</v>
      </c>
      <c r="B16" s="283" t="s">
        <v>291</v>
      </c>
      <c r="C16" s="276">
        <v>0</v>
      </c>
    </row>
    <row r="17" spans="1:3">
      <c r="A17" s="267">
        <v>10</v>
      </c>
      <c r="B17" s="283" t="s">
        <v>292</v>
      </c>
      <c r="C17" s="276">
        <v>0</v>
      </c>
    </row>
    <row r="18" spans="1:3">
      <c r="A18" s="269">
        <v>11</v>
      </c>
      <c r="B18" s="284" t="s">
        <v>293</v>
      </c>
      <c r="C18" s="278">
        <v>0</v>
      </c>
    </row>
    <row r="19" spans="1:3">
      <c r="A19" s="265"/>
      <c r="B19" s="265" t="s">
        <v>294</v>
      </c>
      <c r="C19" s="285"/>
    </row>
    <row r="20" spans="1:3">
      <c r="A20" s="267">
        <v>12</v>
      </c>
      <c r="B20" s="280" t="s">
        <v>295</v>
      </c>
      <c r="C20" s="276">
        <v>0</v>
      </c>
    </row>
    <row r="21" spans="1:3">
      <c r="A21" s="267">
        <v>13</v>
      </c>
      <c r="B21" s="280" t="s">
        <v>296</v>
      </c>
      <c r="C21" s="276">
        <v>0</v>
      </c>
    </row>
    <row r="22" spans="1:3">
      <c r="A22" s="267">
        <v>14</v>
      </c>
      <c r="B22" s="280" t="s">
        <v>297</v>
      </c>
      <c r="C22" s="276">
        <v>0</v>
      </c>
    </row>
    <row r="23" spans="1:3" ht="24">
      <c r="A23" s="267" t="s">
        <v>298</v>
      </c>
      <c r="B23" s="280" t="s">
        <v>299</v>
      </c>
      <c r="C23" s="276">
        <v>0</v>
      </c>
    </row>
    <row r="24" spans="1:3">
      <c r="A24" s="267">
        <v>15</v>
      </c>
      <c r="B24" s="280" t="s">
        <v>300</v>
      </c>
      <c r="C24" s="276">
        <v>0</v>
      </c>
    </row>
    <row r="25" spans="1:3">
      <c r="A25" s="267" t="s">
        <v>301</v>
      </c>
      <c r="B25" s="275" t="s">
        <v>302</v>
      </c>
      <c r="C25" s="276">
        <v>0</v>
      </c>
    </row>
    <row r="26" spans="1:3">
      <c r="A26" s="269">
        <v>16</v>
      </c>
      <c r="B26" s="284" t="s">
        <v>303</v>
      </c>
      <c r="C26" s="278">
        <v>0</v>
      </c>
    </row>
    <row r="27" spans="1:3">
      <c r="A27" s="265"/>
      <c r="B27" s="265" t="s">
        <v>304</v>
      </c>
      <c r="C27" s="279"/>
    </row>
    <row r="28" spans="1:3">
      <c r="A28" s="266">
        <v>17</v>
      </c>
      <c r="B28" s="275" t="s">
        <v>305</v>
      </c>
      <c r="C28" s="276">
        <v>164463188.53740001</v>
      </c>
    </row>
    <row r="29" spans="1:3">
      <c r="A29" s="266">
        <v>18</v>
      </c>
      <c r="B29" s="275" t="s">
        <v>306</v>
      </c>
      <c r="C29" s="276">
        <v>-80968904.999300018</v>
      </c>
    </row>
    <row r="30" spans="1:3">
      <c r="A30" s="269">
        <v>19</v>
      </c>
      <c r="B30" s="284" t="s">
        <v>307</v>
      </c>
      <c r="C30" s="278">
        <v>83494283.538099989</v>
      </c>
    </row>
    <row r="31" spans="1:3">
      <c r="A31" s="270"/>
      <c r="B31" s="265" t="s">
        <v>308</v>
      </c>
      <c r="C31" s="279"/>
    </row>
    <row r="32" spans="1:3">
      <c r="A32" s="266" t="s">
        <v>309</v>
      </c>
      <c r="B32" s="280" t="s">
        <v>310</v>
      </c>
      <c r="C32" s="286">
        <v>0</v>
      </c>
    </row>
    <row r="33" spans="1:3">
      <c r="A33" s="266" t="s">
        <v>311</v>
      </c>
      <c r="B33" s="281" t="s">
        <v>312</v>
      </c>
      <c r="C33" s="286">
        <v>0</v>
      </c>
    </row>
    <row r="34" spans="1:3">
      <c r="A34" s="265"/>
      <c r="B34" s="265" t="s">
        <v>313</v>
      </c>
      <c r="C34" s="279"/>
    </row>
    <row r="35" spans="1:3">
      <c r="A35" s="269">
        <v>20</v>
      </c>
      <c r="B35" s="284" t="s">
        <v>86</v>
      </c>
      <c r="C35" s="278">
        <v>305025411.4799999</v>
      </c>
    </row>
    <row r="36" spans="1:3">
      <c r="A36" s="269">
        <v>21</v>
      </c>
      <c r="B36" s="284" t="s">
        <v>314</v>
      </c>
      <c r="C36" s="278">
        <v>1965528283.6942689</v>
      </c>
    </row>
    <row r="37" spans="1:3">
      <c r="A37" s="271"/>
      <c r="B37" s="271" t="s">
        <v>279</v>
      </c>
      <c r="C37" s="279"/>
    </row>
    <row r="38" spans="1:3">
      <c r="A38" s="269">
        <v>22</v>
      </c>
      <c r="B38" s="284" t="s">
        <v>279</v>
      </c>
      <c r="C38" s="634">
        <v>0.15518749539777446</v>
      </c>
    </row>
    <row r="39" spans="1:3">
      <c r="A39" s="271"/>
      <c r="B39" s="271" t="s">
        <v>315</v>
      </c>
      <c r="C39" s="279"/>
    </row>
    <row r="40" spans="1:3">
      <c r="A40" s="272" t="s">
        <v>316</v>
      </c>
      <c r="B40" s="280" t="s">
        <v>317</v>
      </c>
      <c r="C40" s="286">
        <v>0</v>
      </c>
    </row>
    <row r="41" spans="1:3">
      <c r="A41" s="273" t="s">
        <v>318</v>
      </c>
      <c r="B41" s="281" t="s">
        <v>319</v>
      </c>
      <c r="C41" s="286">
        <v>0</v>
      </c>
    </row>
    <row r="43" spans="1:3">
      <c r="B43" s="297"/>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G42"/>
  <sheetViews>
    <sheetView zoomScale="90" zoomScaleNormal="90" workbookViewId="0">
      <pane xSplit="2" ySplit="6" topLeftCell="C25" activePane="bottomRight" state="frozen"/>
      <selection activeCell="B20" sqref="B20:C20"/>
      <selection pane="topRight" activeCell="B20" sqref="B20:C20"/>
      <selection pane="bottomLeft" activeCell="B20" sqref="B20:C20"/>
      <selection pane="bottomRight" activeCell="B20" sqref="B20:C20"/>
    </sheetView>
  </sheetViews>
  <sheetFormatPr defaultRowHeight="15"/>
  <cols>
    <col min="1" max="1" width="9.85546875" style="1" bestFit="1" customWidth="1"/>
    <col min="2" max="2" width="82.5703125" style="17" customWidth="1"/>
    <col min="3" max="7" width="17.5703125" style="1" customWidth="1"/>
  </cols>
  <sheetData>
    <row r="1" spans="1:7">
      <c r="A1" s="1" t="s">
        <v>108</v>
      </c>
      <c r="B1" s="1" t="str">
        <f>Info!C2</f>
        <v>ს.ს "პროკრედიტ ბანკი"</v>
      </c>
    </row>
    <row r="2" spans="1:7">
      <c r="A2" s="1" t="s">
        <v>109</v>
      </c>
      <c r="B2" s="333">
        <f>'1. key ratios'!B2</f>
        <v>45473</v>
      </c>
    </row>
    <row r="3" spans="1:7">
      <c r="B3" s="333"/>
    </row>
    <row r="4" spans="1:7" ht="15.75" thickBot="1">
      <c r="A4" s="1" t="s">
        <v>378</v>
      </c>
      <c r="B4" s="189" t="s">
        <v>343</v>
      </c>
    </row>
    <row r="5" spans="1:7">
      <c r="A5" s="337"/>
      <c r="B5" s="338"/>
      <c r="C5" s="743" t="s">
        <v>344</v>
      </c>
      <c r="D5" s="743"/>
      <c r="E5" s="743"/>
      <c r="F5" s="743"/>
      <c r="G5" s="744" t="s">
        <v>345</v>
      </c>
    </row>
    <row r="6" spans="1:7">
      <c r="A6" s="339"/>
      <c r="B6" s="340"/>
      <c r="C6" s="341" t="s">
        <v>346</v>
      </c>
      <c r="D6" s="341" t="s">
        <v>347</v>
      </c>
      <c r="E6" s="341" t="s">
        <v>348</v>
      </c>
      <c r="F6" s="341" t="s">
        <v>349</v>
      </c>
      <c r="G6" s="745"/>
    </row>
    <row r="7" spans="1:7">
      <c r="A7" s="342"/>
      <c r="B7" s="343" t="s">
        <v>350</v>
      </c>
      <c r="C7" s="344"/>
      <c r="D7" s="344"/>
      <c r="E7" s="344"/>
      <c r="F7" s="344"/>
      <c r="G7" s="345"/>
    </row>
    <row r="8" spans="1:7">
      <c r="A8" s="346">
        <v>1</v>
      </c>
      <c r="B8" s="347" t="s">
        <v>351</v>
      </c>
      <c r="C8" s="348">
        <v>305025411.4799999</v>
      </c>
      <c r="D8" s="348">
        <v>0</v>
      </c>
      <c r="E8" s="348">
        <v>0</v>
      </c>
      <c r="F8" s="348">
        <v>397933055.68507463</v>
      </c>
      <c r="G8" s="349">
        <v>702958467.16507459</v>
      </c>
    </row>
    <row r="9" spans="1:7">
      <c r="A9" s="346">
        <v>2</v>
      </c>
      <c r="B9" s="350" t="s">
        <v>85</v>
      </c>
      <c r="C9" s="348">
        <v>305025411.4799999</v>
      </c>
      <c r="D9" s="348">
        <v>0</v>
      </c>
      <c r="E9" s="348">
        <v>0</v>
      </c>
      <c r="F9" s="348">
        <v>12004800</v>
      </c>
      <c r="G9" s="349">
        <v>317030211.4799999</v>
      </c>
    </row>
    <row r="10" spans="1:7">
      <c r="A10" s="346">
        <v>3</v>
      </c>
      <c r="B10" s="350" t="s">
        <v>352</v>
      </c>
      <c r="C10" s="351"/>
      <c r="D10" s="351"/>
      <c r="E10" s="351"/>
      <c r="F10" s="348">
        <v>385928255.68507463</v>
      </c>
      <c r="G10" s="349">
        <v>385928255.68507463</v>
      </c>
    </row>
    <row r="11" spans="1:7" ht="26.25">
      <c r="A11" s="346">
        <v>4</v>
      </c>
      <c r="B11" s="347" t="s">
        <v>353</v>
      </c>
      <c r="C11" s="348">
        <v>275377713.48549998</v>
      </c>
      <c r="D11" s="348">
        <v>102736798.37735</v>
      </c>
      <c r="E11" s="348">
        <v>96277195.607775003</v>
      </c>
      <c r="F11" s="348">
        <v>19189465.596799999</v>
      </c>
      <c r="G11" s="349">
        <v>453336291.66077876</v>
      </c>
    </row>
    <row r="12" spans="1:7">
      <c r="A12" s="346">
        <v>5</v>
      </c>
      <c r="B12" s="350" t="s">
        <v>354</v>
      </c>
      <c r="C12" s="348">
        <v>252166405.22830001</v>
      </c>
      <c r="D12" s="352">
        <v>97181320.623449996</v>
      </c>
      <c r="E12" s="348">
        <v>93744403.278575003</v>
      </c>
      <c r="F12" s="348">
        <v>15898326.707599999</v>
      </c>
      <c r="G12" s="349">
        <v>436040933.04602873</v>
      </c>
    </row>
    <row r="13" spans="1:7">
      <c r="A13" s="346">
        <v>6</v>
      </c>
      <c r="B13" s="350" t="s">
        <v>355</v>
      </c>
      <c r="C13" s="348">
        <v>23211308.257200003</v>
      </c>
      <c r="D13" s="352">
        <v>5555477.7538999999</v>
      </c>
      <c r="E13" s="348">
        <v>2532792.3292</v>
      </c>
      <c r="F13" s="348">
        <v>3291138.8892000001</v>
      </c>
      <c r="G13" s="349">
        <v>17295358.614750002</v>
      </c>
    </row>
    <row r="14" spans="1:7">
      <c r="A14" s="346">
        <v>7</v>
      </c>
      <c r="B14" s="347" t="s">
        <v>356</v>
      </c>
      <c r="C14" s="348">
        <v>462345322.24770004</v>
      </c>
      <c r="D14" s="348">
        <v>109813528.3108</v>
      </c>
      <c r="E14" s="348">
        <v>76002474.014699996</v>
      </c>
      <c r="F14" s="348">
        <v>0</v>
      </c>
      <c r="G14" s="349">
        <v>312974771.54645002</v>
      </c>
    </row>
    <row r="15" spans="1:7" ht="51.75">
      <c r="A15" s="346">
        <v>8</v>
      </c>
      <c r="B15" s="350" t="s">
        <v>357</v>
      </c>
      <c r="C15" s="348">
        <v>447197066.40740001</v>
      </c>
      <c r="D15" s="352">
        <v>102750002.6708</v>
      </c>
      <c r="E15" s="348">
        <v>51137328.574600004</v>
      </c>
      <c r="F15" s="348">
        <v>0</v>
      </c>
      <c r="G15" s="349">
        <v>300542198.82640004</v>
      </c>
    </row>
    <row r="16" spans="1:7" ht="26.25">
      <c r="A16" s="346">
        <v>9</v>
      </c>
      <c r="B16" s="350" t="s">
        <v>358</v>
      </c>
      <c r="C16" s="348">
        <v>15148255.840299999</v>
      </c>
      <c r="D16" s="352">
        <v>7063525.6399999997</v>
      </c>
      <c r="E16" s="348">
        <v>24865145.440099999</v>
      </c>
      <c r="F16" s="348">
        <v>0</v>
      </c>
      <c r="G16" s="349">
        <v>12432572.72005</v>
      </c>
    </row>
    <row r="17" spans="1:7">
      <c r="A17" s="346">
        <v>10</v>
      </c>
      <c r="B17" s="347" t="s">
        <v>359</v>
      </c>
      <c r="C17" s="348">
        <v>0</v>
      </c>
      <c r="D17" s="352">
        <v>0</v>
      </c>
      <c r="E17" s="348">
        <v>0</v>
      </c>
      <c r="F17" s="348">
        <v>0</v>
      </c>
      <c r="G17" s="349">
        <v>0</v>
      </c>
    </row>
    <row r="18" spans="1:7">
      <c r="A18" s="346">
        <v>11</v>
      </c>
      <c r="B18" s="347" t="s">
        <v>89</v>
      </c>
      <c r="C18" s="348">
        <v>0</v>
      </c>
      <c r="D18" s="352">
        <v>37757646.495908</v>
      </c>
      <c r="E18" s="348">
        <v>2599303.0373</v>
      </c>
      <c r="F18" s="348">
        <v>1986713.0754</v>
      </c>
      <c r="G18" s="349">
        <v>0</v>
      </c>
    </row>
    <row r="19" spans="1:7">
      <c r="A19" s="346">
        <v>12</v>
      </c>
      <c r="B19" s="350" t="s">
        <v>360</v>
      </c>
      <c r="C19" s="351"/>
      <c r="D19" s="352">
        <v>5010626.4523</v>
      </c>
      <c r="E19" s="348">
        <v>0</v>
      </c>
      <c r="F19" s="348">
        <v>0</v>
      </c>
      <c r="G19" s="349">
        <v>0</v>
      </c>
    </row>
    <row r="20" spans="1:7" ht="26.25">
      <c r="A20" s="346">
        <v>13</v>
      </c>
      <c r="B20" s="350" t="s">
        <v>361</v>
      </c>
      <c r="C20" s="348">
        <v>0</v>
      </c>
      <c r="D20" s="348">
        <v>32747020.043607999</v>
      </c>
      <c r="E20" s="348">
        <v>2599303.0373</v>
      </c>
      <c r="F20" s="348">
        <v>1986713.0754</v>
      </c>
      <c r="G20" s="349">
        <v>0</v>
      </c>
    </row>
    <row r="21" spans="1:7">
      <c r="A21" s="353">
        <v>14</v>
      </c>
      <c r="B21" s="354" t="s">
        <v>362</v>
      </c>
      <c r="C21" s="351"/>
      <c r="D21" s="351"/>
      <c r="E21" s="351"/>
      <c r="F21" s="351"/>
      <c r="G21" s="355">
        <v>1469269530.3723035</v>
      </c>
    </row>
    <row r="22" spans="1:7">
      <c r="A22" s="356"/>
      <c r="B22" s="376" t="s">
        <v>363</v>
      </c>
      <c r="C22" s="357"/>
      <c r="D22" s="358"/>
      <c r="E22" s="357"/>
      <c r="F22" s="357"/>
      <c r="G22" s="359"/>
    </row>
    <row r="23" spans="1:7">
      <c r="A23" s="346">
        <v>15</v>
      </c>
      <c r="B23" s="347" t="s">
        <v>224</v>
      </c>
      <c r="C23" s="360">
        <v>251197330.38269997</v>
      </c>
      <c r="D23" s="361">
        <v>222450828.78549999</v>
      </c>
      <c r="E23" s="360">
        <v>0</v>
      </c>
      <c r="F23" s="360">
        <v>0</v>
      </c>
      <c r="G23" s="349">
        <v>11356541.439275</v>
      </c>
    </row>
    <row r="24" spans="1:7">
      <c r="A24" s="346">
        <v>16</v>
      </c>
      <c r="B24" s="347" t="s">
        <v>364</v>
      </c>
      <c r="C24" s="348">
        <v>0</v>
      </c>
      <c r="D24" s="352">
        <v>125158172.6965</v>
      </c>
      <c r="E24" s="348">
        <v>244331192.6568</v>
      </c>
      <c r="F24" s="348">
        <v>887674762.24439991</v>
      </c>
      <c r="G24" s="349">
        <v>884372390.34351993</v>
      </c>
    </row>
    <row r="25" spans="1:7" ht="26.25">
      <c r="A25" s="346">
        <v>17</v>
      </c>
      <c r="B25" s="350" t="s">
        <v>365</v>
      </c>
      <c r="C25" s="348">
        <v>0</v>
      </c>
      <c r="D25" s="352">
        <v>0</v>
      </c>
      <c r="E25" s="348">
        <v>0</v>
      </c>
      <c r="F25" s="348">
        <v>0</v>
      </c>
      <c r="G25" s="349">
        <v>0</v>
      </c>
    </row>
    <row r="26" spans="1:7" ht="26.25">
      <c r="A26" s="346">
        <v>18</v>
      </c>
      <c r="B26" s="350" t="s">
        <v>366</v>
      </c>
      <c r="C26" s="348">
        <v>0</v>
      </c>
      <c r="D26" s="352">
        <v>2340164.69</v>
      </c>
      <c r="E26" s="348">
        <v>0</v>
      </c>
      <c r="F26" s="348">
        <v>292798.90999999997</v>
      </c>
      <c r="G26" s="349">
        <v>394944.54</v>
      </c>
    </row>
    <row r="27" spans="1:7">
      <c r="A27" s="346">
        <v>19</v>
      </c>
      <c r="B27" s="350" t="s">
        <v>367</v>
      </c>
      <c r="C27" s="348">
        <v>0</v>
      </c>
      <c r="D27" s="352">
        <v>94068333.193000004</v>
      </c>
      <c r="E27" s="348">
        <v>202563930.49110001</v>
      </c>
      <c r="F27" s="348">
        <v>727438305.44999993</v>
      </c>
      <c r="G27" s="349">
        <v>731784958.48006499</v>
      </c>
    </row>
    <row r="28" spans="1:7">
      <c r="A28" s="346">
        <v>20</v>
      </c>
      <c r="B28" s="362" t="s">
        <v>368</v>
      </c>
      <c r="C28" s="348">
        <v>0</v>
      </c>
      <c r="D28" s="352">
        <v>0</v>
      </c>
      <c r="E28" s="348">
        <v>0</v>
      </c>
      <c r="F28" s="348">
        <v>0</v>
      </c>
      <c r="G28" s="349">
        <v>0</v>
      </c>
    </row>
    <row r="29" spans="1:7">
      <c r="A29" s="346">
        <v>21</v>
      </c>
      <c r="B29" s="350" t="s">
        <v>369</v>
      </c>
      <c r="C29" s="348">
        <v>0</v>
      </c>
      <c r="D29" s="352">
        <v>25442851.181499999</v>
      </c>
      <c r="E29" s="348">
        <v>41058796.627700001</v>
      </c>
      <c r="F29" s="348">
        <v>157632397.71340001</v>
      </c>
      <c r="G29" s="349">
        <v>148638009.21025503</v>
      </c>
    </row>
    <row r="30" spans="1:7">
      <c r="A30" s="346">
        <v>22</v>
      </c>
      <c r="B30" s="362" t="s">
        <v>368</v>
      </c>
      <c r="C30" s="348">
        <v>0</v>
      </c>
      <c r="D30" s="352">
        <v>7514820.9655999998</v>
      </c>
      <c r="E30" s="348">
        <v>13584970.153899999</v>
      </c>
      <c r="F30" s="348">
        <v>58594670.208200008</v>
      </c>
      <c r="G30" s="349">
        <v>50681880.192129999</v>
      </c>
    </row>
    <row r="31" spans="1:7" ht="26.25">
      <c r="A31" s="346">
        <v>23</v>
      </c>
      <c r="B31" s="350" t="s">
        <v>370</v>
      </c>
      <c r="C31" s="348">
        <v>0</v>
      </c>
      <c r="D31" s="352">
        <v>3306823.6320000002</v>
      </c>
      <c r="E31" s="348">
        <v>708465.53799999994</v>
      </c>
      <c r="F31" s="348">
        <v>2311260.1710000001</v>
      </c>
      <c r="G31" s="349">
        <v>3554478.1132000005</v>
      </c>
    </row>
    <row r="32" spans="1:7">
      <c r="A32" s="346">
        <v>24</v>
      </c>
      <c r="B32" s="347" t="s">
        <v>371</v>
      </c>
      <c r="C32" s="348">
        <v>0</v>
      </c>
      <c r="D32" s="352">
        <v>0</v>
      </c>
      <c r="E32" s="348">
        <v>0</v>
      </c>
      <c r="F32" s="348">
        <v>0</v>
      </c>
      <c r="G32" s="349">
        <v>0</v>
      </c>
    </row>
    <row r="33" spans="1:7">
      <c r="A33" s="346">
        <v>25</v>
      </c>
      <c r="B33" s="347" t="s">
        <v>99</v>
      </c>
      <c r="C33" s="348">
        <v>4626312.8416479304</v>
      </c>
      <c r="D33" s="348">
        <v>76825969.783127859</v>
      </c>
      <c r="E33" s="348">
        <v>4272200.3305937918</v>
      </c>
      <c r="F33" s="348">
        <v>70726908.961232513</v>
      </c>
      <c r="G33" s="349">
        <v>98028772.684311271</v>
      </c>
    </row>
    <row r="34" spans="1:7">
      <c r="A34" s="346">
        <v>26</v>
      </c>
      <c r="B34" s="350" t="s">
        <v>372</v>
      </c>
      <c r="C34" s="351"/>
      <c r="D34" s="352">
        <v>5012810</v>
      </c>
      <c r="E34" s="348">
        <v>0</v>
      </c>
      <c r="F34" s="348">
        <v>0</v>
      </c>
      <c r="G34" s="349">
        <v>5012810</v>
      </c>
    </row>
    <row r="35" spans="1:7">
      <c r="A35" s="346">
        <v>27</v>
      </c>
      <c r="B35" s="350" t="s">
        <v>373</v>
      </c>
      <c r="C35" s="348">
        <v>4626312.8416479304</v>
      </c>
      <c r="D35" s="352">
        <v>71813159.783127859</v>
      </c>
      <c r="E35" s="348">
        <v>4272200.3305937918</v>
      </c>
      <c r="F35" s="348">
        <v>70726908.961232513</v>
      </c>
      <c r="G35" s="349">
        <v>93015962.684311271</v>
      </c>
    </row>
    <row r="36" spans="1:7">
      <c r="A36" s="346">
        <v>28</v>
      </c>
      <c r="B36" s="347" t="s">
        <v>374</v>
      </c>
      <c r="C36" s="348">
        <v>0</v>
      </c>
      <c r="D36" s="352">
        <v>106547494.26389997</v>
      </c>
      <c r="E36" s="348">
        <v>17124279.826500002</v>
      </c>
      <c r="F36" s="348">
        <v>41017076.926499993</v>
      </c>
      <c r="G36" s="349">
        <v>12839064.122479999</v>
      </c>
    </row>
    <row r="37" spans="1:7">
      <c r="A37" s="353">
        <v>29</v>
      </c>
      <c r="B37" s="354" t="s">
        <v>375</v>
      </c>
      <c r="C37" s="351"/>
      <c r="D37" s="351"/>
      <c r="E37" s="351"/>
      <c r="F37" s="351"/>
      <c r="G37" s="355">
        <v>1006596768.5895863</v>
      </c>
    </row>
    <row r="38" spans="1:7">
      <c r="A38" s="342"/>
      <c r="B38" s="363"/>
      <c r="C38" s="364"/>
      <c r="D38" s="364"/>
      <c r="E38" s="364"/>
      <c r="F38" s="364"/>
      <c r="G38" s="365"/>
    </row>
    <row r="39" spans="1:7" ht="15.75" thickBot="1">
      <c r="A39" s="366">
        <v>30</v>
      </c>
      <c r="B39" s="367" t="s">
        <v>343</v>
      </c>
      <c r="C39" s="223"/>
      <c r="D39" s="208"/>
      <c r="E39" s="208"/>
      <c r="F39" s="368"/>
      <c r="G39" s="369">
        <v>1.4596406189848996</v>
      </c>
    </row>
    <row r="42" spans="1:7" ht="39">
      <c r="B42" s="17" t="s">
        <v>376</v>
      </c>
    </row>
  </sheetData>
  <mergeCells count="2">
    <mergeCell ref="C5:F5"/>
    <mergeCell ref="G5:G6"/>
  </mergeCells>
  <pageMargins left="0.7" right="0.7" top="0.75" bottom="0.75" header="0.3" footer="0.3"/>
  <headerFooter>
    <oddHeader>&amp;C&amp;"Calibri"&amp;10&amp;K0078D7 Classification: Restricted to Partners&amp;1#_x000D_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G51"/>
  <sheetViews>
    <sheetView zoomScale="70" zoomScaleNormal="70" workbookViewId="0">
      <pane xSplit="1" ySplit="5" topLeftCell="B12" activePane="bottomRight" state="frozen"/>
      <selection activeCell="B20" sqref="B20:C20"/>
      <selection pane="topRight" activeCell="B20" sqref="B20:C20"/>
      <selection pane="bottomLeft" activeCell="B20" sqref="B20:C20"/>
      <selection pane="bottomRight" activeCell="O27" sqref="O27"/>
    </sheetView>
  </sheetViews>
  <sheetFormatPr defaultRowHeight="16.5"/>
  <cols>
    <col min="1" max="1" width="9.5703125" style="14" bestFit="1" customWidth="1"/>
    <col min="2" max="2" width="88.42578125" style="12" customWidth="1"/>
    <col min="3" max="3" width="14" style="12" bestFit="1" customWidth="1"/>
    <col min="4" max="4" width="13.7109375" style="1" bestFit="1" customWidth="1"/>
    <col min="5" max="5" width="14.140625" style="1" bestFit="1" customWidth="1"/>
    <col min="6" max="7" width="14" style="1" bestFit="1" customWidth="1"/>
    <col min="8" max="8" width="6.7109375" customWidth="1"/>
  </cols>
  <sheetData>
    <row r="1" spans="1:7">
      <c r="A1" s="13" t="s">
        <v>108</v>
      </c>
      <c r="B1" s="296" t="str">
        <f>Info!C2</f>
        <v>ს.ს "პროკრედიტ ბანკი"</v>
      </c>
    </row>
    <row r="2" spans="1:7">
      <c r="A2" s="13" t="s">
        <v>109</v>
      </c>
      <c r="B2" s="333">
        <v>45473</v>
      </c>
    </row>
    <row r="3" spans="1:7" ht="17.25" thickBot="1">
      <c r="A3" s="13"/>
    </row>
    <row r="4" spans="1:7" ht="17.25" thickBot="1">
      <c r="A4" s="33" t="s">
        <v>189</v>
      </c>
      <c r="B4" s="139" t="s">
        <v>139</v>
      </c>
      <c r="C4" s="140"/>
      <c r="D4" s="683" t="s">
        <v>688</v>
      </c>
      <c r="E4" s="684"/>
      <c r="F4" s="684"/>
      <c r="G4" s="685"/>
    </row>
    <row r="5" spans="1:7" ht="15.75">
      <c r="A5" s="194" t="s">
        <v>25</v>
      </c>
      <c r="B5" s="195"/>
      <c r="C5" s="317" t="str">
        <f>INT((MONTH($B$2))/3)&amp;"Q"&amp;"-"&amp;YEAR($B$2)</f>
        <v>2Q-2024</v>
      </c>
      <c r="D5" s="317" t="str">
        <f>IF(INT(MONTH($B$2))=3, "4"&amp;"Q"&amp;"-"&amp;YEAR($B$2)-1, IF(INT(MONTH($B$2))=6, "1"&amp;"Q"&amp;"-"&amp;YEAR($B$2), IF(INT(MONTH($B$2))=9, "2"&amp;"Q"&amp;"-"&amp;YEAR($B$2),IF(INT(MONTH($B$2))=12, "3"&amp;"Q"&amp;"-"&amp;YEAR($B$2), 0))))</f>
        <v>1Q-2024</v>
      </c>
      <c r="E5" s="317" t="str">
        <f>IF(INT(MONTH($B$2))=3, "3"&amp;"Q"&amp;"-"&amp;YEAR($B$2)-1, IF(INT(MONTH($B$2))=6, "4"&amp;"Q"&amp;"-"&amp;YEAR($B$2)-1, IF(INT(MONTH($B$2))=9, "1"&amp;"Q"&amp;"-"&amp;YEAR($B$2),IF(INT(MONTH($B$2))=12, "2"&amp;"Q"&amp;"-"&amp;YEAR($B$2), 0))))</f>
        <v>4Q-2023</v>
      </c>
      <c r="F5" s="317" t="str">
        <f>IF(INT(MONTH($B$2))=3, "2"&amp;"Q"&amp;"-"&amp;YEAR($B$2)-1, IF(INT(MONTH($B$2))=6, "3"&amp;"Q"&amp;"-"&amp;YEAR($B$2)-1, IF(INT(MONTH($B$2))=9, "4"&amp;"Q"&amp;"-"&amp;YEAR($B$2)-1,IF(INT(MONTH($B$2))=12, "1"&amp;"Q"&amp;"-"&amp;YEAR($B$2), 0))))</f>
        <v>3Q-2023</v>
      </c>
      <c r="G5" s="318" t="str">
        <f>IF(INT(MONTH($B$2))=3, "1"&amp;"Q"&amp;"-"&amp;YEAR($B$2)-1, IF(INT(MONTH($B$2))=6, "2"&amp;"Q"&amp;"-"&amp;YEAR($B$2)-1, IF(INT(MONTH($B$2))=9, "3"&amp;"Q"&amp;"-"&amp;YEAR($B$2)-1,IF(INT(MONTH($B$2))=12, "4"&amp;"Q"&amp;"-"&amp;YEAR($B$2)-1, 0))))</f>
        <v>2Q-2023</v>
      </c>
    </row>
    <row r="6" spans="1:7" ht="15.75">
      <c r="A6" s="319"/>
      <c r="B6" s="320" t="s">
        <v>106</v>
      </c>
      <c r="C6" s="196"/>
      <c r="D6" s="196"/>
      <c r="E6" s="196"/>
      <c r="F6" s="196"/>
      <c r="G6" s="197"/>
    </row>
    <row r="7" spans="1:7" ht="15.75">
      <c r="A7" s="319"/>
      <c r="B7" s="321" t="s">
        <v>110</v>
      </c>
      <c r="C7" s="196"/>
      <c r="D7" s="196"/>
      <c r="E7" s="196"/>
      <c r="F7" s="196"/>
      <c r="G7" s="197"/>
    </row>
    <row r="8" spans="1:7" ht="15.75">
      <c r="A8" s="300">
        <v>1</v>
      </c>
      <c r="B8" s="301" t="s">
        <v>22</v>
      </c>
      <c r="C8" s="322">
        <v>305025411.4799999</v>
      </c>
      <c r="D8" s="323">
        <v>298127689.14380586</v>
      </c>
      <c r="E8" s="323">
        <v>287008542.74380583</v>
      </c>
      <c r="F8" s="323">
        <v>283054965.23380589</v>
      </c>
      <c r="G8" s="324">
        <v>298922206.65380591</v>
      </c>
    </row>
    <row r="9" spans="1:7" ht="15.75">
      <c r="A9" s="300">
        <v>2</v>
      </c>
      <c r="B9" s="301" t="s">
        <v>86</v>
      </c>
      <c r="C9" s="322">
        <v>305025411.4799999</v>
      </c>
      <c r="D9" s="323">
        <v>298127689.14380586</v>
      </c>
      <c r="E9" s="323">
        <v>287008542.74380583</v>
      </c>
      <c r="F9" s="323">
        <v>283054965.23380589</v>
      </c>
      <c r="G9" s="324">
        <v>298922206.65380591</v>
      </c>
    </row>
    <row r="10" spans="1:7" ht="15.75">
      <c r="A10" s="300">
        <v>3</v>
      </c>
      <c r="B10" s="301" t="s">
        <v>85</v>
      </c>
      <c r="C10" s="322">
        <v>317030211.4799999</v>
      </c>
      <c r="D10" s="323">
        <v>309766489.14380586</v>
      </c>
      <c r="E10" s="323">
        <v>298911342.74380583</v>
      </c>
      <c r="F10" s="323">
        <v>294377365.23380589</v>
      </c>
      <c r="G10" s="324">
        <v>313154706.65380591</v>
      </c>
    </row>
    <row r="11" spans="1:7" ht="15.75">
      <c r="A11" s="300">
        <v>4</v>
      </c>
      <c r="B11" s="301" t="s">
        <v>335</v>
      </c>
      <c r="C11" s="322">
        <v>178449360.97991788</v>
      </c>
      <c r="D11" s="323">
        <v>167729058.84220782</v>
      </c>
      <c r="E11" s="323">
        <v>160042479.2564382</v>
      </c>
      <c r="F11" s="323">
        <v>141072172.78600076</v>
      </c>
      <c r="G11" s="324">
        <v>140571909.33709431</v>
      </c>
    </row>
    <row r="12" spans="1:7" ht="15.75">
      <c r="A12" s="300">
        <v>5</v>
      </c>
      <c r="B12" s="301" t="s">
        <v>336</v>
      </c>
      <c r="C12" s="322">
        <v>218122818.61518836</v>
      </c>
      <c r="D12" s="323">
        <v>204941563.82471949</v>
      </c>
      <c r="E12" s="323">
        <v>196380494.72087747</v>
      </c>
      <c r="F12" s="323">
        <v>172011402.94108945</v>
      </c>
      <c r="G12" s="324">
        <v>171474747.46115938</v>
      </c>
    </row>
    <row r="13" spans="1:7" ht="15.75">
      <c r="A13" s="300">
        <v>6</v>
      </c>
      <c r="B13" s="301" t="s">
        <v>337</v>
      </c>
      <c r="C13" s="322">
        <v>270713470.78553778</v>
      </c>
      <c r="D13" s="323">
        <v>254269313.5659427</v>
      </c>
      <c r="E13" s="323">
        <v>244546831.67260399</v>
      </c>
      <c r="F13" s="323">
        <v>213048125.87000981</v>
      </c>
      <c r="G13" s="324">
        <v>212462129.77781522</v>
      </c>
    </row>
    <row r="14" spans="1:7" ht="15.75">
      <c r="A14" s="319"/>
      <c r="B14" s="320" t="s">
        <v>339</v>
      </c>
      <c r="C14" s="196"/>
      <c r="D14" s="196"/>
      <c r="E14" s="196"/>
      <c r="F14" s="196"/>
      <c r="G14" s="197"/>
    </row>
    <row r="15" spans="1:7" ht="21.95" customHeight="1">
      <c r="A15" s="300">
        <v>7</v>
      </c>
      <c r="B15" s="301" t="s">
        <v>338</v>
      </c>
      <c r="C15" s="325">
        <v>1477190070.9753292</v>
      </c>
      <c r="D15" s="323">
        <v>1382924104.0898964</v>
      </c>
      <c r="E15" s="323">
        <v>1342003094.3643045</v>
      </c>
      <c r="F15" s="323">
        <v>1243396354.4535625</v>
      </c>
      <c r="G15" s="324">
        <v>1237862182.9669118</v>
      </c>
    </row>
    <row r="16" spans="1:7" ht="15.75">
      <c r="A16" s="319"/>
      <c r="B16" s="320" t="s">
        <v>342</v>
      </c>
      <c r="C16" s="196"/>
      <c r="D16" s="196"/>
      <c r="E16" s="196"/>
      <c r="F16" s="196"/>
      <c r="G16" s="197"/>
    </row>
    <row r="17" spans="1:7" ht="15.75">
      <c r="A17" s="300"/>
      <c r="B17" s="321" t="s">
        <v>327</v>
      </c>
      <c r="C17" s="196"/>
      <c r="D17" s="196"/>
      <c r="E17" s="196"/>
      <c r="F17" s="196"/>
      <c r="G17" s="197"/>
    </row>
    <row r="18" spans="1:7" ht="15.75">
      <c r="A18" s="300">
        <v>8</v>
      </c>
      <c r="B18" s="301" t="s">
        <v>333</v>
      </c>
      <c r="C18" s="334">
        <v>0.20649029361441881</v>
      </c>
      <c r="D18" s="335">
        <v>0.21557776617105387</v>
      </c>
      <c r="E18" s="335">
        <v>0.21386578313350263</v>
      </c>
      <c r="F18" s="335">
        <v>0.22764661020596327</v>
      </c>
      <c r="G18" s="336">
        <v>0.24148262283717908</v>
      </c>
    </row>
    <row r="19" spans="1:7" ht="15" customHeight="1">
      <c r="A19" s="300">
        <v>9</v>
      </c>
      <c r="B19" s="301" t="s">
        <v>332</v>
      </c>
      <c r="C19" s="334">
        <v>0.20649029361441881</v>
      </c>
      <c r="D19" s="335">
        <v>0.21557776617105387</v>
      </c>
      <c r="E19" s="335">
        <v>0.21386578313350263</v>
      </c>
      <c r="F19" s="335">
        <v>0.22764661020596327</v>
      </c>
      <c r="G19" s="336">
        <v>0.24148262283717908</v>
      </c>
    </row>
    <row r="20" spans="1:7" ht="15.75">
      <c r="A20" s="300">
        <v>10</v>
      </c>
      <c r="B20" s="301" t="s">
        <v>334</v>
      </c>
      <c r="C20" s="334">
        <v>0.21461707447754344</v>
      </c>
      <c r="D20" s="335">
        <v>0.22399384624774002</v>
      </c>
      <c r="E20" s="335">
        <v>0.22273521126670545</v>
      </c>
      <c r="F20" s="335">
        <v>0.23675263658238441</v>
      </c>
      <c r="G20" s="336">
        <v>0.25298026788671724</v>
      </c>
    </row>
    <row r="21" spans="1:7" ht="15.75">
      <c r="A21" s="300">
        <v>11</v>
      </c>
      <c r="B21" s="301" t="s">
        <v>335</v>
      </c>
      <c r="C21" s="334">
        <v>0.12080324968749279</v>
      </c>
      <c r="D21" s="335">
        <v>0.12128580183551754</v>
      </c>
      <c r="E21" s="335">
        <v>0.11925641597141692</v>
      </c>
      <c r="F21" s="335">
        <v>0.11345712272736877</v>
      </c>
      <c r="G21" s="336">
        <v>0.11356022606666208</v>
      </c>
    </row>
    <row r="22" spans="1:7" ht="15.75">
      <c r="A22" s="300">
        <v>12</v>
      </c>
      <c r="B22" s="301" t="s">
        <v>336</v>
      </c>
      <c r="C22" s="334">
        <v>0.14766063142515617</v>
      </c>
      <c r="D22" s="335">
        <v>0.14819436816425419</v>
      </c>
      <c r="E22" s="335">
        <v>0.1463338613342775</v>
      </c>
      <c r="F22" s="335">
        <v>0.13833996080572683</v>
      </c>
      <c r="G22" s="336">
        <v>0.13852490997840178</v>
      </c>
    </row>
    <row r="23" spans="1:7" ht="15.75">
      <c r="A23" s="300">
        <v>13</v>
      </c>
      <c r="B23" s="301" t="s">
        <v>337</v>
      </c>
      <c r="C23" s="334">
        <v>0.18326244950102905</v>
      </c>
      <c r="D23" s="335">
        <v>0.18386353438627606</v>
      </c>
      <c r="E23" s="335">
        <v>0.18222523681172564</v>
      </c>
      <c r="F23" s="335">
        <v>0.1713436951193559</v>
      </c>
      <c r="G23" s="336">
        <v>0.17163633617805929</v>
      </c>
    </row>
    <row r="24" spans="1:7" ht="15.75">
      <c r="A24" s="319"/>
      <c r="B24" s="320" t="s">
        <v>6</v>
      </c>
      <c r="C24" s="196"/>
      <c r="D24" s="196"/>
      <c r="E24" s="196"/>
      <c r="F24" s="196"/>
      <c r="G24" s="197"/>
    </row>
    <row r="25" spans="1:7" ht="15" customHeight="1">
      <c r="A25" s="326">
        <v>14</v>
      </c>
      <c r="B25" s="327" t="s">
        <v>7</v>
      </c>
      <c r="C25" s="500">
        <v>6.9725225821018658E-2</v>
      </c>
      <c r="D25" s="501">
        <v>6.9214358124663491E-2</v>
      </c>
      <c r="E25" s="501">
        <v>6.9146920518058083E-2</v>
      </c>
      <c r="F25" s="501">
        <v>6.9183975767834041E-2</v>
      </c>
      <c r="G25" s="502">
        <v>6.8637984105944322E-2</v>
      </c>
    </row>
    <row r="26" spans="1:7" ht="15.75">
      <c r="A26" s="326">
        <v>15</v>
      </c>
      <c r="B26" s="327" t="s">
        <v>8</v>
      </c>
      <c r="C26" s="500">
        <v>2.9058506002081149E-2</v>
      </c>
      <c r="D26" s="501">
        <v>2.7723558864994533E-2</v>
      </c>
      <c r="E26" s="501">
        <v>2.4156529995658309E-2</v>
      </c>
      <c r="F26" s="501">
        <v>2.3519104563282073E-2</v>
      </c>
      <c r="G26" s="502">
        <v>2.2862436515609732E-2</v>
      </c>
    </row>
    <row r="27" spans="1:7" ht="15.75">
      <c r="A27" s="326">
        <v>16</v>
      </c>
      <c r="B27" s="327" t="s">
        <v>9</v>
      </c>
      <c r="C27" s="500">
        <v>3.1859152249020806E-2</v>
      </c>
      <c r="D27" s="501">
        <v>3.218385732535136E-2</v>
      </c>
      <c r="E27" s="501">
        <v>4.6673281609437151E-2</v>
      </c>
      <c r="F27" s="501">
        <v>4.7251028695005713E-2</v>
      </c>
      <c r="G27" s="502">
        <v>4.8127364469636974E-2</v>
      </c>
    </row>
    <row r="28" spans="1:7" ht="15.75">
      <c r="A28" s="326">
        <v>17</v>
      </c>
      <c r="B28" s="327" t="s">
        <v>140</v>
      </c>
      <c r="C28" s="500">
        <v>4.0666719818937505E-2</v>
      </c>
      <c r="D28" s="501">
        <v>4.1490799259668969E-2</v>
      </c>
      <c r="E28" s="501">
        <v>4.4990390522399754E-2</v>
      </c>
      <c r="F28" s="501">
        <v>4.5664871204551975E-2</v>
      </c>
      <c r="G28" s="502">
        <v>4.5775547590334587E-2</v>
      </c>
    </row>
    <row r="29" spans="1:7" ht="15.75">
      <c r="A29" s="326">
        <v>18</v>
      </c>
      <c r="B29" s="327" t="s">
        <v>10</v>
      </c>
      <c r="C29" s="500">
        <v>1.9684728763202222E-2</v>
      </c>
      <c r="D29" s="501">
        <v>2.4629642449946445E-2</v>
      </c>
      <c r="E29" s="501">
        <v>2.5744294582123399E-2</v>
      </c>
      <c r="F29" s="501">
        <v>3.0842540785519474E-2</v>
      </c>
      <c r="G29" s="502">
        <v>3.140103397167647E-2</v>
      </c>
    </row>
    <row r="30" spans="1:7" ht="15.75">
      <c r="A30" s="326">
        <v>19</v>
      </c>
      <c r="B30" s="327" t="s">
        <v>11</v>
      </c>
      <c r="C30" s="500">
        <v>0.11730783511639671</v>
      </c>
      <c r="D30" s="501">
        <v>0.14655796969095089</v>
      </c>
      <c r="E30" s="501">
        <v>0.14702591346427371</v>
      </c>
      <c r="F30" s="501">
        <v>0.17357444243253081</v>
      </c>
      <c r="G30" s="502">
        <v>0.17507682042882444</v>
      </c>
    </row>
    <row r="31" spans="1:7" ht="15.75">
      <c r="A31" s="319"/>
      <c r="B31" s="320" t="s">
        <v>12</v>
      </c>
      <c r="C31" s="503"/>
      <c r="D31" s="503"/>
      <c r="E31" s="503"/>
      <c r="F31" s="503"/>
      <c r="G31" s="504"/>
    </row>
    <row r="32" spans="1:7" ht="15.75">
      <c r="A32" s="326">
        <v>20</v>
      </c>
      <c r="B32" s="327" t="s">
        <v>13</v>
      </c>
      <c r="C32" s="500">
        <v>2.9819012778367675E-2</v>
      </c>
      <c r="D32" s="501">
        <v>2.8043174962515783E-2</v>
      </c>
      <c r="E32" s="501">
        <v>3.1465534264227504E-2</v>
      </c>
      <c r="F32" s="501">
        <v>2.7169635141406967E-2</v>
      </c>
      <c r="G32" s="502">
        <v>2.9156245298270617E-2</v>
      </c>
    </row>
    <row r="33" spans="1:7" ht="15" customHeight="1">
      <c r="A33" s="326">
        <v>21</v>
      </c>
      <c r="B33" s="327" t="s">
        <v>701</v>
      </c>
      <c r="C33" s="500">
        <v>2.2362859637434139E-2</v>
      </c>
      <c r="D33" s="501">
        <v>2.2782750873374724E-2</v>
      </c>
      <c r="E33" s="501">
        <v>2.445448948004602E-2</v>
      </c>
      <c r="F33" s="501">
        <v>2.2454660299243326E-2</v>
      </c>
      <c r="G33" s="502">
        <v>2.3159556899518194E-2</v>
      </c>
    </row>
    <row r="34" spans="1:7" ht="15.75">
      <c r="A34" s="326">
        <v>22</v>
      </c>
      <c r="B34" s="327" t="s">
        <v>14</v>
      </c>
      <c r="C34" s="500">
        <v>0.67440968935586365</v>
      </c>
      <c r="D34" s="501">
        <v>0.68427635643226647</v>
      </c>
      <c r="E34" s="501">
        <v>0.69807568477183235</v>
      </c>
      <c r="F34" s="501">
        <v>0.68327507747242855</v>
      </c>
      <c r="G34" s="502">
        <v>0.69502880331460082</v>
      </c>
    </row>
    <row r="35" spans="1:7" ht="15" customHeight="1">
      <c r="A35" s="326">
        <v>23</v>
      </c>
      <c r="B35" s="327" t="s">
        <v>15</v>
      </c>
      <c r="C35" s="500">
        <v>0.62735970875986913</v>
      </c>
      <c r="D35" s="501">
        <v>0.6211213516645554</v>
      </c>
      <c r="E35" s="501">
        <v>0.62082725127850613</v>
      </c>
      <c r="F35" s="501">
        <v>0.63193808414608676</v>
      </c>
      <c r="G35" s="502">
        <v>0.64001178093249167</v>
      </c>
    </row>
    <row r="36" spans="1:7" ht="15.75">
      <c r="A36" s="326">
        <v>24</v>
      </c>
      <c r="B36" s="327" t="s">
        <v>16</v>
      </c>
      <c r="C36" s="500">
        <v>0.10703605021892224</v>
      </c>
      <c r="D36" s="501">
        <v>6.5592736608521565E-2</v>
      </c>
      <c r="E36" s="501">
        <v>3.5671695774088227E-2</v>
      </c>
      <c r="F36" s="501">
        <v>-4.3586346145689193E-3</v>
      </c>
      <c r="G36" s="502">
        <v>-1.8573562230968888E-2</v>
      </c>
    </row>
    <row r="37" spans="1:7" ht="15" customHeight="1">
      <c r="A37" s="319"/>
      <c r="B37" s="320" t="s">
        <v>17</v>
      </c>
      <c r="C37" s="503"/>
      <c r="D37" s="503"/>
      <c r="E37" s="503"/>
      <c r="F37" s="503"/>
      <c r="G37" s="504"/>
    </row>
    <row r="38" spans="1:7" ht="15" customHeight="1">
      <c r="A38" s="326">
        <v>25</v>
      </c>
      <c r="B38" s="327" t="s">
        <v>18</v>
      </c>
      <c r="C38" s="500">
        <v>0.27662304685690892</v>
      </c>
      <c r="D38" s="500">
        <v>0.30594756265946521</v>
      </c>
      <c r="E38" s="500">
        <v>0.31488130959197752</v>
      </c>
      <c r="F38" s="500">
        <v>0.31575356486332257</v>
      </c>
      <c r="G38" s="505">
        <v>0.31209190939307657</v>
      </c>
    </row>
    <row r="39" spans="1:7" ht="15" customHeight="1">
      <c r="A39" s="326">
        <v>26</v>
      </c>
      <c r="B39" s="327" t="s">
        <v>19</v>
      </c>
      <c r="C39" s="500">
        <v>0.74945128187848487</v>
      </c>
      <c r="D39" s="500">
        <v>0.74745487672270083</v>
      </c>
      <c r="E39" s="500">
        <v>0.74817474367060344</v>
      </c>
      <c r="F39" s="500">
        <v>0.76128144222776595</v>
      </c>
      <c r="G39" s="505">
        <v>0.77793795573371038</v>
      </c>
    </row>
    <row r="40" spans="1:7" ht="15" customHeight="1">
      <c r="A40" s="326">
        <v>27</v>
      </c>
      <c r="B40" s="328" t="s">
        <v>20</v>
      </c>
      <c r="C40" s="500">
        <v>0.38943108419361061</v>
      </c>
      <c r="D40" s="500">
        <v>0.36822471873603341</v>
      </c>
      <c r="E40" s="500">
        <v>0.40416596945710787</v>
      </c>
      <c r="F40" s="500">
        <v>0.40840042549288175</v>
      </c>
      <c r="G40" s="505">
        <v>0.37595177997486096</v>
      </c>
    </row>
    <row r="41" spans="1:7" ht="15" customHeight="1">
      <c r="A41" s="332"/>
      <c r="B41" s="320" t="s">
        <v>248</v>
      </c>
      <c r="C41" s="196"/>
      <c r="D41" s="196"/>
      <c r="E41" s="196"/>
      <c r="F41" s="196"/>
      <c r="G41" s="197"/>
    </row>
    <row r="42" spans="1:7" ht="15" customHeight="1">
      <c r="A42" s="326">
        <v>28</v>
      </c>
      <c r="B42" s="375" t="s">
        <v>241</v>
      </c>
      <c r="C42" s="328">
        <v>463139759.03000003</v>
      </c>
      <c r="D42" s="328">
        <v>556792245.74498093</v>
      </c>
      <c r="E42" s="328">
        <v>562635920.89750004</v>
      </c>
      <c r="F42" s="328">
        <v>528274924.461371</v>
      </c>
      <c r="G42" s="331">
        <v>526833372.49870002</v>
      </c>
    </row>
    <row r="43" spans="1:7" ht="15.75">
      <c r="A43" s="326">
        <v>29</v>
      </c>
      <c r="B43" s="327" t="s">
        <v>242</v>
      </c>
      <c r="C43" s="328">
        <v>322246428.53574556</v>
      </c>
      <c r="D43" s="329">
        <v>306316613.22774899</v>
      </c>
      <c r="E43" s="329">
        <v>296248908.39557755</v>
      </c>
      <c r="F43" s="329">
        <v>269669183.03660256</v>
      </c>
      <c r="G43" s="330">
        <v>268973058.60497099</v>
      </c>
    </row>
    <row r="44" spans="1:7" ht="15.75">
      <c r="A44" s="370">
        <v>30</v>
      </c>
      <c r="B44" s="371" t="s">
        <v>240</v>
      </c>
      <c r="C44" s="500">
        <v>1.4372223181323038</v>
      </c>
      <c r="D44" s="500">
        <v>1.8177017559638569</v>
      </c>
      <c r="E44" s="500">
        <v>1.8991999799918897</v>
      </c>
      <c r="F44" s="500">
        <v>1.9589740233301614</v>
      </c>
      <c r="G44" s="505">
        <v>1.958684543467371</v>
      </c>
    </row>
    <row r="45" spans="1:7" ht="15.75">
      <c r="A45" s="370"/>
      <c r="B45" s="320" t="s">
        <v>343</v>
      </c>
      <c r="C45" s="196"/>
      <c r="D45" s="196"/>
      <c r="E45" s="196"/>
      <c r="F45" s="196"/>
      <c r="G45" s="197"/>
    </row>
    <row r="46" spans="1:7" ht="15.75">
      <c r="A46" s="370">
        <v>31</v>
      </c>
      <c r="B46" s="371" t="s">
        <v>350</v>
      </c>
      <c r="C46" s="372">
        <v>1469269530.3723035</v>
      </c>
      <c r="D46" s="373">
        <v>1413007453.9242656</v>
      </c>
      <c r="E46" s="373">
        <v>1375445188.4344397</v>
      </c>
      <c r="F46" s="373">
        <v>1326873255.0597618</v>
      </c>
      <c r="G46" s="374">
        <v>1339350668.6287146</v>
      </c>
    </row>
    <row r="47" spans="1:7" ht="15.75">
      <c r="A47" s="370">
        <v>32</v>
      </c>
      <c r="B47" s="371" t="s">
        <v>363</v>
      </c>
      <c r="C47" s="372">
        <v>1006596768.5895195</v>
      </c>
      <c r="D47" s="373">
        <v>940092073.70785427</v>
      </c>
      <c r="E47" s="373">
        <v>905676691.55636537</v>
      </c>
      <c r="F47" s="373">
        <v>863691594.62303758</v>
      </c>
      <c r="G47" s="374">
        <v>882093818.73078132</v>
      </c>
    </row>
    <row r="48" spans="1:7" thickBot="1">
      <c r="A48" s="74">
        <v>33</v>
      </c>
      <c r="B48" s="152" t="s">
        <v>377</v>
      </c>
      <c r="C48" s="673">
        <v>1.4596406189849964</v>
      </c>
      <c r="D48" s="674">
        <v>1.5030521939741148</v>
      </c>
      <c r="E48" s="674">
        <v>1.5186933717713302</v>
      </c>
      <c r="F48" s="674">
        <v>1.5362813107367128</v>
      </c>
      <c r="G48" s="675">
        <v>1.518376662650087</v>
      </c>
    </row>
    <row r="49" spans="1:2">
      <c r="A49" s="15"/>
    </row>
    <row r="50" spans="1:2" ht="40.5">
      <c r="B50" s="17" t="s">
        <v>696</v>
      </c>
    </row>
    <row r="51" spans="1:2" ht="66">
      <c r="B51" s="232" t="s">
        <v>247</v>
      </c>
    </row>
  </sheetData>
  <mergeCells count="1">
    <mergeCell ref="D4:G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H26"/>
  <sheetViews>
    <sheetView showGridLines="0" zoomScale="80" zoomScaleNormal="80" workbookViewId="0">
      <selection activeCell="B20" sqref="B20:C20"/>
    </sheetView>
  </sheetViews>
  <sheetFormatPr defaultColWidth="9.140625" defaultRowHeight="15"/>
  <cols>
    <col min="1" max="1" width="11.85546875" style="378" bestFit="1" customWidth="1"/>
    <col min="2" max="2" width="105.140625" style="378" bestFit="1" customWidth="1"/>
    <col min="3" max="3" width="18.85546875" style="378" bestFit="1" customWidth="1"/>
    <col min="4" max="5" width="19.28515625" style="378" bestFit="1" customWidth="1"/>
    <col min="6" max="6" width="18.85546875" style="378" bestFit="1" customWidth="1"/>
    <col min="7" max="7" width="30.42578125" style="378" customWidth="1"/>
    <col min="8" max="8" width="20.5703125" style="378" bestFit="1" customWidth="1"/>
    <col min="9" max="16384" width="9.140625" style="378"/>
  </cols>
  <sheetData>
    <row r="1" spans="1:8">
      <c r="A1" s="377" t="s">
        <v>108</v>
      </c>
      <c r="B1" s="296" t="str">
        <f>Info!C2</f>
        <v>ს.ს "პროკრედიტ ბანკი"</v>
      </c>
    </row>
    <row r="2" spans="1:8">
      <c r="A2" s="377" t="s">
        <v>109</v>
      </c>
      <c r="B2" s="380">
        <f>'1. key ratios'!B2</f>
        <v>45473</v>
      </c>
    </row>
    <row r="3" spans="1:8">
      <c r="A3" s="379" t="s">
        <v>379</v>
      </c>
    </row>
    <row r="5" spans="1:8">
      <c r="A5" s="746" t="s">
        <v>380</v>
      </c>
      <c r="B5" s="747"/>
      <c r="C5" s="752" t="s">
        <v>381</v>
      </c>
      <c r="D5" s="753"/>
      <c r="E5" s="753"/>
      <c r="F5" s="753"/>
      <c r="G5" s="753"/>
      <c r="H5" s="754"/>
    </row>
    <row r="6" spans="1:8">
      <c r="A6" s="748"/>
      <c r="B6" s="749"/>
      <c r="C6" s="755"/>
      <c r="D6" s="756"/>
      <c r="E6" s="756"/>
      <c r="F6" s="756"/>
      <c r="G6" s="756"/>
      <c r="H6" s="757"/>
    </row>
    <row r="7" spans="1:8" ht="30">
      <c r="A7" s="750"/>
      <c r="B7" s="751"/>
      <c r="C7" s="423" t="s">
        <v>382</v>
      </c>
      <c r="D7" s="423" t="s">
        <v>383</v>
      </c>
      <c r="E7" s="423" t="s">
        <v>384</v>
      </c>
      <c r="F7" s="423" t="s">
        <v>385</v>
      </c>
      <c r="G7" s="423" t="s">
        <v>495</v>
      </c>
      <c r="H7" s="423" t="s">
        <v>66</v>
      </c>
    </row>
    <row r="8" spans="1:8">
      <c r="A8" s="419">
        <v>1</v>
      </c>
      <c r="B8" s="418" t="s">
        <v>134</v>
      </c>
      <c r="C8" s="636">
        <v>204997551.25739998</v>
      </c>
      <c r="D8" s="636">
        <v>93891769.11999999</v>
      </c>
      <c r="E8" s="636">
        <v>22354482.130000003</v>
      </c>
      <c r="F8" s="636"/>
      <c r="G8" s="636"/>
      <c r="H8" s="635">
        <v>321243802.50739998</v>
      </c>
    </row>
    <row r="9" spans="1:8">
      <c r="A9" s="419">
        <v>2</v>
      </c>
      <c r="B9" s="418" t="s">
        <v>135</v>
      </c>
      <c r="C9" s="636"/>
      <c r="D9" s="636"/>
      <c r="E9" s="636"/>
      <c r="F9" s="636"/>
      <c r="G9" s="636"/>
      <c r="H9" s="635">
        <v>0</v>
      </c>
    </row>
    <row r="10" spans="1:8">
      <c r="A10" s="419">
        <v>3</v>
      </c>
      <c r="B10" s="418" t="s">
        <v>136</v>
      </c>
      <c r="C10" s="636"/>
      <c r="D10" s="636"/>
      <c r="E10" s="636"/>
      <c r="F10" s="636"/>
      <c r="G10" s="636"/>
      <c r="H10" s="635">
        <v>0</v>
      </c>
    </row>
    <row r="11" spans="1:8">
      <c r="A11" s="419">
        <v>4</v>
      </c>
      <c r="B11" s="418" t="s">
        <v>137</v>
      </c>
      <c r="C11" s="636"/>
      <c r="D11" s="636"/>
      <c r="E11" s="636"/>
      <c r="F11" s="636"/>
      <c r="G11" s="636"/>
      <c r="H11" s="635">
        <v>0</v>
      </c>
    </row>
    <row r="12" spans="1:8">
      <c r="A12" s="419">
        <v>5</v>
      </c>
      <c r="B12" s="418" t="s">
        <v>697</v>
      </c>
      <c r="C12" s="636"/>
      <c r="D12" s="636"/>
      <c r="E12" s="636"/>
      <c r="F12" s="636"/>
      <c r="G12" s="636"/>
      <c r="H12" s="635">
        <v>0</v>
      </c>
    </row>
    <row r="13" spans="1:8">
      <c r="A13" s="419">
        <v>6</v>
      </c>
      <c r="B13" s="418" t="s">
        <v>138</v>
      </c>
      <c r="C13" s="636">
        <v>102525542.06860001</v>
      </c>
      <c r="D13" s="636">
        <v>50175545.229999997</v>
      </c>
      <c r="E13" s="636">
        <v>0</v>
      </c>
      <c r="F13" s="636"/>
      <c r="G13" s="636">
        <v>1677656.0888</v>
      </c>
      <c r="H13" s="635">
        <v>154378743.38740003</v>
      </c>
    </row>
    <row r="14" spans="1:8">
      <c r="A14" s="419">
        <v>7</v>
      </c>
      <c r="B14" s="418" t="s">
        <v>71</v>
      </c>
      <c r="C14" s="636">
        <v>0</v>
      </c>
      <c r="D14" s="636">
        <v>244601418.99489999</v>
      </c>
      <c r="E14" s="636">
        <v>265456234.2464</v>
      </c>
      <c r="F14" s="636">
        <v>384185391.23180002</v>
      </c>
      <c r="G14" s="636">
        <v>582161.94400000002</v>
      </c>
      <c r="H14" s="635">
        <v>894825206.41709995</v>
      </c>
    </row>
    <row r="15" spans="1:8">
      <c r="A15" s="419">
        <v>8</v>
      </c>
      <c r="B15" s="420" t="s">
        <v>72</v>
      </c>
      <c r="C15" s="636">
        <v>0</v>
      </c>
      <c r="D15" s="636">
        <v>59553184.849699996</v>
      </c>
      <c r="E15" s="636">
        <v>110698525.33970007</v>
      </c>
      <c r="F15" s="636">
        <v>144394189.71070001</v>
      </c>
      <c r="G15" s="636">
        <v>181281.3475</v>
      </c>
      <c r="H15" s="635">
        <v>314827181.24760014</v>
      </c>
    </row>
    <row r="16" spans="1:8">
      <c r="A16" s="419">
        <v>9</v>
      </c>
      <c r="B16" s="418" t="s">
        <v>698</v>
      </c>
      <c r="C16" s="636">
        <v>0</v>
      </c>
      <c r="D16" s="636">
        <v>17959250.852299999</v>
      </c>
      <c r="E16" s="636">
        <v>30764385.844700001</v>
      </c>
      <c r="F16" s="636">
        <v>37912224.858499996</v>
      </c>
      <c r="G16" s="636">
        <v>1099.49</v>
      </c>
      <c r="H16" s="635">
        <v>86636961.045499995</v>
      </c>
    </row>
    <row r="17" spans="1:8">
      <c r="A17" s="419">
        <v>10</v>
      </c>
      <c r="B17" s="422" t="s">
        <v>400</v>
      </c>
      <c r="C17" s="636">
        <v>0</v>
      </c>
      <c r="D17" s="636">
        <v>4519329.3602</v>
      </c>
      <c r="E17" s="636">
        <v>4370408.0662000002</v>
      </c>
      <c r="F17" s="636">
        <v>1416785.7571</v>
      </c>
      <c r="G17" s="636">
        <v>745406.04949999996</v>
      </c>
      <c r="H17" s="635">
        <v>11051929.232999999</v>
      </c>
    </row>
    <row r="18" spans="1:8">
      <c r="A18" s="419">
        <v>11</v>
      </c>
      <c r="B18" s="418" t="s">
        <v>68</v>
      </c>
      <c r="C18" s="636"/>
      <c r="D18" s="636"/>
      <c r="E18" s="636"/>
      <c r="F18" s="636"/>
      <c r="G18" s="636">
        <v>4202548.95</v>
      </c>
      <c r="H18" s="635">
        <v>4202548.95</v>
      </c>
    </row>
    <row r="19" spans="1:8">
      <c r="A19" s="419">
        <v>12</v>
      </c>
      <c r="B19" s="418" t="s">
        <v>69</v>
      </c>
      <c r="C19" s="636"/>
      <c r="D19" s="636"/>
      <c r="E19" s="636"/>
      <c r="F19" s="636"/>
      <c r="G19" s="636"/>
      <c r="H19" s="635">
        <v>0</v>
      </c>
    </row>
    <row r="20" spans="1:8">
      <c r="A20" s="421">
        <v>13</v>
      </c>
      <c r="B20" s="420" t="s">
        <v>70</v>
      </c>
      <c r="C20" s="636"/>
      <c r="D20" s="636"/>
      <c r="E20" s="636"/>
      <c r="F20" s="636"/>
      <c r="G20" s="636"/>
      <c r="H20" s="635">
        <v>0</v>
      </c>
    </row>
    <row r="21" spans="1:8">
      <c r="A21" s="419">
        <v>14</v>
      </c>
      <c r="B21" s="418" t="s">
        <v>386</v>
      </c>
      <c r="C21" s="636">
        <v>51450878.255999997</v>
      </c>
      <c r="D21" s="636">
        <v>556386.94938047626</v>
      </c>
      <c r="E21" s="636">
        <v>16410.67543252006</v>
      </c>
      <c r="F21" s="636"/>
      <c r="G21" s="636">
        <v>53895880.714790143</v>
      </c>
      <c r="H21" s="635">
        <v>105919556.59560314</v>
      </c>
    </row>
    <row r="22" spans="1:8">
      <c r="A22" s="417">
        <v>15</v>
      </c>
      <c r="B22" s="416" t="s">
        <v>66</v>
      </c>
      <c r="C22" s="635">
        <v>358973971.58199996</v>
      </c>
      <c r="D22" s="635">
        <v>466737555.99628043</v>
      </c>
      <c r="E22" s="635">
        <v>429290038.23623258</v>
      </c>
      <c r="F22" s="635">
        <v>566491805.801</v>
      </c>
      <c r="G22" s="635">
        <v>60540628.535090148</v>
      </c>
      <c r="H22" s="635">
        <v>1882034000.1506031</v>
      </c>
    </row>
    <row r="26" spans="1:8" ht="45">
      <c r="B26" s="386" t="s">
        <v>494</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H26"/>
  <sheetViews>
    <sheetView showGridLines="0" zoomScaleNormal="100" workbookViewId="0">
      <selection activeCell="B20" sqref="B20:C20"/>
    </sheetView>
  </sheetViews>
  <sheetFormatPr defaultColWidth="9.140625" defaultRowHeight="15"/>
  <cols>
    <col min="1" max="1" width="11.85546875" style="381" bestFit="1" customWidth="1"/>
    <col min="2" max="2" width="86.85546875" style="378" customWidth="1"/>
    <col min="3" max="4" width="31.5703125" style="378" customWidth="1"/>
    <col min="5" max="5" width="16.42578125" style="378" bestFit="1" customWidth="1"/>
    <col min="6" max="6" width="14.28515625" style="378" bestFit="1" customWidth="1"/>
    <col min="7" max="7" width="20" style="378" bestFit="1" customWidth="1"/>
    <col min="8" max="8" width="25.140625" style="378" bestFit="1" customWidth="1"/>
    <col min="9" max="16384" width="9.140625" style="378"/>
  </cols>
  <sheetData>
    <row r="1" spans="1:8">
      <c r="A1" s="377" t="s">
        <v>108</v>
      </c>
      <c r="B1" s="296" t="str">
        <f>Info!C2</f>
        <v>ს.ს "პროკრედიტ ბანკი"</v>
      </c>
      <c r="C1" s="434"/>
      <c r="D1" s="434"/>
      <c r="E1" s="434"/>
      <c r="F1" s="434"/>
      <c r="G1" s="434"/>
      <c r="H1" s="434"/>
    </row>
    <row r="2" spans="1:8">
      <c r="A2" s="377" t="s">
        <v>109</v>
      </c>
      <c r="B2" s="380">
        <f>'1. key ratios'!B2</f>
        <v>45473</v>
      </c>
      <c r="C2" s="434"/>
      <c r="D2" s="434"/>
      <c r="E2" s="434"/>
      <c r="F2" s="434"/>
      <c r="G2" s="434"/>
      <c r="H2" s="434"/>
    </row>
    <row r="3" spans="1:8">
      <c r="A3" s="379" t="s">
        <v>387</v>
      </c>
      <c r="B3" s="434"/>
      <c r="C3" s="434"/>
      <c r="D3" s="434"/>
      <c r="E3" s="434"/>
      <c r="F3" s="434"/>
      <c r="G3" s="434"/>
      <c r="H3" s="434"/>
    </row>
    <row r="4" spans="1:8">
      <c r="A4" s="435"/>
      <c r="B4" s="434"/>
      <c r="C4" s="433" t="s">
        <v>388</v>
      </c>
      <c r="D4" s="433" t="s">
        <v>389</v>
      </c>
      <c r="E4" s="433" t="s">
        <v>390</v>
      </c>
      <c r="F4" s="433" t="s">
        <v>391</v>
      </c>
      <c r="G4" s="433" t="s">
        <v>392</v>
      </c>
      <c r="H4" s="433" t="s">
        <v>393</v>
      </c>
    </row>
    <row r="5" spans="1:8" ht="33.950000000000003" customHeight="1">
      <c r="A5" s="746" t="s">
        <v>645</v>
      </c>
      <c r="B5" s="747"/>
      <c r="C5" s="760" t="s">
        <v>482</v>
      </c>
      <c r="D5" s="760"/>
      <c r="E5" s="760" t="s">
        <v>644</v>
      </c>
      <c r="F5" s="758" t="s">
        <v>643</v>
      </c>
      <c r="G5" s="758" t="s">
        <v>397</v>
      </c>
      <c r="H5" s="431" t="s">
        <v>642</v>
      </c>
    </row>
    <row r="6" spans="1:8" ht="30">
      <c r="A6" s="750"/>
      <c r="B6" s="751"/>
      <c r="C6" s="432" t="s">
        <v>398</v>
      </c>
      <c r="D6" s="432" t="s">
        <v>399</v>
      </c>
      <c r="E6" s="760"/>
      <c r="F6" s="759"/>
      <c r="G6" s="759"/>
      <c r="H6" s="431" t="s">
        <v>641</v>
      </c>
    </row>
    <row r="7" spans="1:8">
      <c r="A7" s="429">
        <v>1</v>
      </c>
      <c r="B7" s="418" t="s">
        <v>134</v>
      </c>
      <c r="C7" s="637"/>
      <c r="D7" s="637">
        <v>321406581.33669996</v>
      </c>
      <c r="E7" s="637">
        <v>162778.51999999999</v>
      </c>
      <c r="F7" s="637"/>
      <c r="G7" s="637"/>
      <c r="H7" s="638">
        <f t="shared" ref="H7:H20" si="0">C7+D7-E7-F7</f>
        <v>321243802.81669998</v>
      </c>
    </row>
    <row r="8" spans="1:8" ht="14.45" customHeight="1">
      <c r="A8" s="429">
        <v>2</v>
      </c>
      <c r="B8" s="418" t="s">
        <v>135</v>
      </c>
      <c r="C8" s="637"/>
      <c r="D8" s="637">
        <v>0</v>
      </c>
      <c r="E8" s="637">
        <v>0</v>
      </c>
      <c r="F8" s="637"/>
      <c r="G8" s="637"/>
      <c r="H8" s="638">
        <f t="shared" si="0"/>
        <v>0</v>
      </c>
    </row>
    <row r="9" spans="1:8">
      <c r="A9" s="429">
        <v>3</v>
      </c>
      <c r="B9" s="418" t="s">
        <v>136</v>
      </c>
      <c r="C9" s="637"/>
      <c r="D9" s="637">
        <v>0</v>
      </c>
      <c r="E9" s="637">
        <v>0</v>
      </c>
      <c r="F9" s="637"/>
      <c r="G9" s="637"/>
      <c r="H9" s="638">
        <f t="shared" si="0"/>
        <v>0</v>
      </c>
    </row>
    <row r="10" spans="1:8">
      <c r="A10" s="429">
        <v>4</v>
      </c>
      <c r="B10" s="418" t="s">
        <v>137</v>
      </c>
      <c r="C10" s="637"/>
      <c r="D10" s="637">
        <v>0</v>
      </c>
      <c r="E10" s="637">
        <v>0</v>
      </c>
      <c r="F10" s="637"/>
      <c r="G10" s="637"/>
      <c r="H10" s="638">
        <f t="shared" si="0"/>
        <v>0</v>
      </c>
    </row>
    <row r="11" spans="1:8">
      <c r="A11" s="429">
        <v>5</v>
      </c>
      <c r="B11" s="418" t="s">
        <v>697</v>
      </c>
      <c r="C11" s="637"/>
      <c r="D11" s="637">
        <v>0</v>
      </c>
      <c r="E11" s="637">
        <v>0</v>
      </c>
      <c r="F11" s="637"/>
      <c r="G11" s="637"/>
      <c r="H11" s="638">
        <f t="shared" si="0"/>
        <v>0</v>
      </c>
    </row>
    <row r="12" spans="1:8">
      <c r="A12" s="429">
        <v>6</v>
      </c>
      <c r="B12" s="418" t="s">
        <v>138</v>
      </c>
      <c r="C12" s="637"/>
      <c r="D12" s="637">
        <v>154399975.26829997</v>
      </c>
      <c r="E12" s="637">
        <v>21231.88</v>
      </c>
      <c r="F12" s="637"/>
      <c r="G12" s="637"/>
      <c r="H12" s="638">
        <f t="shared" si="0"/>
        <v>154378743.38829997</v>
      </c>
    </row>
    <row r="13" spans="1:8">
      <c r="A13" s="429">
        <v>7</v>
      </c>
      <c r="B13" s="418" t="s">
        <v>71</v>
      </c>
      <c r="C13" s="637">
        <v>33884594.139256999</v>
      </c>
      <c r="D13" s="637">
        <v>884647970.40784502</v>
      </c>
      <c r="E13" s="637">
        <v>24186257.56363</v>
      </c>
      <c r="F13" s="637"/>
      <c r="G13" s="637">
        <v>2666664.7800000003</v>
      </c>
      <c r="H13" s="638">
        <f t="shared" si="0"/>
        <v>894346306.98347199</v>
      </c>
    </row>
    <row r="14" spans="1:8">
      <c r="A14" s="429">
        <v>8</v>
      </c>
      <c r="B14" s="420" t="s">
        <v>72</v>
      </c>
      <c r="C14" s="637">
        <v>4485483.6145559996</v>
      </c>
      <c r="D14" s="637">
        <v>315022311.92850506</v>
      </c>
      <c r="E14" s="637">
        <v>4211721.1667839987</v>
      </c>
      <c r="F14" s="637"/>
      <c r="G14" s="637">
        <v>0</v>
      </c>
      <c r="H14" s="638">
        <f t="shared" si="0"/>
        <v>315296074.37627709</v>
      </c>
    </row>
    <row r="15" spans="1:8">
      <c r="A15" s="429">
        <v>9</v>
      </c>
      <c r="B15" s="418" t="s">
        <v>698</v>
      </c>
      <c r="C15" s="637">
        <v>1661355.0477120001</v>
      </c>
      <c r="D15" s="637">
        <v>86590323.612124994</v>
      </c>
      <c r="E15" s="637">
        <v>1604711.619586</v>
      </c>
      <c r="F15" s="637"/>
      <c r="G15" s="637">
        <v>0</v>
      </c>
      <c r="H15" s="638">
        <f t="shared" si="0"/>
        <v>86646967.040250987</v>
      </c>
    </row>
    <row r="16" spans="1:8">
      <c r="A16" s="429">
        <v>10</v>
      </c>
      <c r="B16" s="422" t="s">
        <v>400</v>
      </c>
      <c r="C16" s="637">
        <v>27382615.500401001</v>
      </c>
      <c r="D16" s="637"/>
      <c r="E16" s="637">
        <v>16330686.267299999</v>
      </c>
      <c r="F16" s="637"/>
      <c r="G16" s="637"/>
      <c r="H16" s="638">
        <f t="shared" si="0"/>
        <v>11051929.233101003</v>
      </c>
    </row>
    <row r="17" spans="1:8">
      <c r="A17" s="429">
        <v>11</v>
      </c>
      <c r="B17" s="418" t="s">
        <v>68</v>
      </c>
      <c r="C17" s="637"/>
      <c r="D17" s="637">
        <v>4202548.95</v>
      </c>
      <c r="E17" s="637">
        <v>0</v>
      </c>
      <c r="F17" s="637"/>
      <c r="G17" s="637"/>
      <c r="H17" s="638">
        <f t="shared" si="0"/>
        <v>4202548.95</v>
      </c>
    </row>
    <row r="18" spans="1:8">
      <c r="A18" s="429">
        <v>12</v>
      </c>
      <c r="B18" s="418" t="s">
        <v>69</v>
      </c>
      <c r="C18" s="637"/>
      <c r="D18" s="637">
        <v>0</v>
      </c>
      <c r="E18" s="637">
        <v>0</v>
      </c>
      <c r="F18" s="637"/>
      <c r="G18" s="637"/>
      <c r="H18" s="638">
        <f t="shared" si="0"/>
        <v>0</v>
      </c>
    </row>
    <row r="19" spans="1:8">
      <c r="A19" s="430">
        <v>13</v>
      </c>
      <c r="B19" s="420" t="s">
        <v>70</v>
      </c>
      <c r="C19" s="637"/>
      <c r="D19" s="637">
        <v>0</v>
      </c>
      <c r="E19" s="637">
        <v>0</v>
      </c>
      <c r="F19" s="637"/>
      <c r="G19" s="637"/>
      <c r="H19" s="638">
        <f t="shared" si="0"/>
        <v>0</v>
      </c>
    </row>
    <row r="20" spans="1:8">
      <c r="A20" s="429">
        <v>14</v>
      </c>
      <c r="B20" s="418" t="s">
        <v>386</v>
      </c>
      <c r="C20" s="637"/>
      <c r="D20" s="637">
        <v>105944077.35890003</v>
      </c>
      <c r="E20" s="637">
        <v>24520.763296830992</v>
      </c>
      <c r="F20" s="637"/>
      <c r="G20" s="637"/>
      <c r="H20" s="638">
        <f t="shared" si="0"/>
        <v>105919556.5956032</v>
      </c>
    </row>
    <row r="21" spans="1:8" s="382" customFormat="1">
      <c r="A21" s="428">
        <v>15</v>
      </c>
      <c r="B21" s="427" t="s">
        <v>66</v>
      </c>
      <c r="C21" s="639">
        <f t="shared" ref="C21:H21" si="1">SUM(C7:C15)+SUM(C17:C20)</f>
        <v>40031432.801524997</v>
      </c>
      <c r="D21" s="639">
        <f t="shared" si="1"/>
        <v>1872213788.862375</v>
      </c>
      <c r="E21" s="639">
        <f t="shared" si="1"/>
        <v>30211221.513296828</v>
      </c>
      <c r="F21" s="639">
        <f t="shared" si="1"/>
        <v>0</v>
      </c>
      <c r="G21" s="639">
        <f t="shared" si="1"/>
        <v>2666664.7800000003</v>
      </c>
      <c r="H21" s="640">
        <f t="shared" si="1"/>
        <v>1882034000.1506031</v>
      </c>
    </row>
    <row r="22" spans="1:8">
      <c r="A22" s="426">
        <v>16</v>
      </c>
      <c r="B22" s="425" t="s">
        <v>401</v>
      </c>
      <c r="C22" s="637">
        <v>39533882.801524997</v>
      </c>
      <c r="D22" s="637">
        <v>1286260605.9484751</v>
      </c>
      <c r="E22" s="637">
        <v>29648556.059999999</v>
      </c>
      <c r="F22" s="637"/>
      <c r="G22" s="637">
        <v>2666664.7800000003</v>
      </c>
      <c r="H22" s="638">
        <f>C22+D22-E22-F22</f>
        <v>1296145932.6900001</v>
      </c>
    </row>
    <row r="23" spans="1:8">
      <c r="A23" s="426">
        <v>17</v>
      </c>
      <c r="B23" s="425" t="s">
        <v>402</v>
      </c>
      <c r="C23" s="637"/>
      <c r="D23" s="637">
        <v>126304885.39</v>
      </c>
      <c r="E23" s="637">
        <v>32973.26</v>
      </c>
      <c r="F23" s="637"/>
      <c r="G23" s="637"/>
      <c r="H23" s="638">
        <f>C23+D23-E23-F23</f>
        <v>126271912.13</v>
      </c>
    </row>
    <row r="26" spans="1:8" ht="42.6" customHeight="1">
      <c r="B26" s="386" t="s">
        <v>494</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headerFooter>
    <oddHeader>&amp;C&amp;"Calibri"&amp;10&amp;K0078D7 Classification: Restricted to Partners&amp;1#_x000D_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H36"/>
  <sheetViews>
    <sheetView showGridLines="0" zoomScale="85" zoomScaleNormal="85" workbookViewId="0">
      <selection activeCell="H44" sqref="H44"/>
    </sheetView>
  </sheetViews>
  <sheetFormatPr defaultColWidth="9.140625" defaultRowHeight="15"/>
  <cols>
    <col min="1" max="1" width="11" style="378" bestFit="1" customWidth="1"/>
    <col min="2" max="2" width="93.42578125" style="378" customWidth="1"/>
    <col min="3" max="4" width="35" style="378" customWidth="1"/>
    <col min="5" max="7" width="22" style="378" customWidth="1"/>
    <col min="8" max="8" width="42.28515625" style="378" bestFit="1" customWidth="1"/>
    <col min="9" max="16384" width="9.140625" style="378"/>
  </cols>
  <sheetData>
    <row r="1" spans="1:8">
      <c r="A1" s="377" t="s">
        <v>108</v>
      </c>
      <c r="B1" s="296" t="str">
        <f>Info!C2</f>
        <v>ს.ს "პროკრედიტ ბანკი"</v>
      </c>
      <c r="C1" s="434"/>
      <c r="D1" s="434"/>
      <c r="E1" s="434"/>
      <c r="F1" s="434"/>
      <c r="G1" s="434"/>
      <c r="H1" s="434"/>
    </row>
    <row r="2" spans="1:8">
      <c r="A2" s="377" t="s">
        <v>109</v>
      </c>
      <c r="B2" s="380">
        <f>'1. key ratios'!B2</f>
        <v>45473</v>
      </c>
      <c r="C2" s="434"/>
      <c r="D2" s="434"/>
      <c r="E2" s="434"/>
      <c r="F2" s="434"/>
      <c r="G2" s="434"/>
      <c r="H2" s="434"/>
    </row>
    <row r="3" spans="1:8">
      <c r="A3" s="379" t="s">
        <v>403</v>
      </c>
      <c r="B3" s="434"/>
      <c r="C3" s="434"/>
      <c r="D3" s="434"/>
      <c r="E3" s="434"/>
      <c r="F3" s="434"/>
      <c r="G3" s="434"/>
      <c r="H3" s="434"/>
    </row>
    <row r="4" spans="1:8">
      <c r="A4" s="434"/>
      <c r="B4" s="434"/>
      <c r="C4" s="433" t="s">
        <v>388</v>
      </c>
      <c r="D4" s="433" t="s">
        <v>389</v>
      </c>
      <c r="E4" s="433" t="s">
        <v>390</v>
      </c>
      <c r="F4" s="433" t="s">
        <v>391</v>
      </c>
      <c r="G4" s="433" t="s">
        <v>392</v>
      </c>
      <c r="H4" s="433" t="s">
        <v>393</v>
      </c>
    </row>
    <row r="5" spans="1:8" ht="41.45" customHeight="1">
      <c r="A5" s="746" t="s">
        <v>647</v>
      </c>
      <c r="B5" s="747"/>
      <c r="C5" s="761" t="s">
        <v>482</v>
      </c>
      <c r="D5" s="762"/>
      <c r="E5" s="758" t="s">
        <v>644</v>
      </c>
      <c r="F5" s="758" t="s">
        <v>643</v>
      </c>
      <c r="G5" s="758" t="s">
        <v>397</v>
      </c>
      <c r="H5" s="431" t="s">
        <v>642</v>
      </c>
    </row>
    <row r="6" spans="1:8" ht="30">
      <c r="A6" s="750"/>
      <c r="B6" s="751"/>
      <c r="C6" s="432" t="s">
        <v>398</v>
      </c>
      <c r="D6" s="432" t="s">
        <v>399</v>
      </c>
      <c r="E6" s="759"/>
      <c r="F6" s="759"/>
      <c r="G6" s="759"/>
      <c r="H6" s="431" t="s">
        <v>641</v>
      </c>
    </row>
    <row r="7" spans="1:8">
      <c r="A7" s="424">
        <v>1</v>
      </c>
      <c r="B7" s="437" t="s">
        <v>404</v>
      </c>
      <c r="C7" s="637">
        <v>0</v>
      </c>
      <c r="D7" s="637">
        <v>322660742.49869019</v>
      </c>
      <c r="E7" s="637">
        <v>203550.761612</v>
      </c>
      <c r="F7" s="637"/>
      <c r="G7" s="637">
        <v>0</v>
      </c>
      <c r="H7" s="680">
        <f t="shared" ref="H7:H34" si="0">C7+D7-E7-F7</f>
        <v>322457191.73707819</v>
      </c>
    </row>
    <row r="8" spans="1:8">
      <c r="A8" s="424">
        <v>2</v>
      </c>
      <c r="B8" s="437" t="s">
        <v>405</v>
      </c>
      <c r="C8" s="637">
        <v>0</v>
      </c>
      <c r="D8" s="637">
        <v>163812248.99822196</v>
      </c>
      <c r="E8" s="637">
        <v>124843.620286</v>
      </c>
      <c r="F8" s="637"/>
      <c r="G8" s="637">
        <v>0</v>
      </c>
      <c r="H8" s="680">
        <f t="shared" si="0"/>
        <v>163687405.37793598</v>
      </c>
    </row>
    <row r="9" spans="1:8">
      <c r="A9" s="424">
        <v>3</v>
      </c>
      <c r="B9" s="437" t="s">
        <v>646</v>
      </c>
      <c r="C9" s="637">
        <v>0</v>
      </c>
      <c r="D9" s="637">
        <v>0</v>
      </c>
      <c r="E9" s="637">
        <v>0</v>
      </c>
      <c r="F9" s="637"/>
      <c r="G9" s="637">
        <v>0</v>
      </c>
      <c r="H9" s="680">
        <f t="shared" si="0"/>
        <v>0</v>
      </c>
    </row>
    <row r="10" spans="1:8">
      <c r="A10" s="424">
        <v>4</v>
      </c>
      <c r="B10" s="437" t="s">
        <v>406</v>
      </c>
      <c r="C10" s="637">
        <v>0</v>
      </c>
      <c r="D10" s="637">
        <v>19449778.002165001</v>
      </c>
      <c r="E10" s="637">
        <v>95667.222735000003</v>
      </c>
      <c r="F10" s="637"/>
      <c r="G10" s="637">
        <v>0</v>
      </c>
      <c r="H10" s="680">
        <f t="shared" si="0"/>
        <v>19354110.779430002</v>
      </c>
    </row>
    <row r="11" spans="1:8">
      <c r="A11" s="424">
        <v>5</v>
      </c>
      <c r="B11" s="437" t="s">
        <v>407</v>
      </c>
      <c r="C11" s="637">
        <v>347609.32832204999</v>
      </c>
      <c r="D11" s="637">
        <v>173011506.82433099</v>
      </c>
      <c r="E11" s="637">
        <v>1167578.238716</v>
      </c>
      <c r="F11" s="637"/>
      <c r="G11" s="637">
        <v>0</v>
      </c>
      <c r="H11" s="680">
        <f t="shared" si="0"/>
        <v>172191537.91393703</v>
      </c>
    </row>
    <row r="12" spans="1:8">
      <c r="A12" s="424">
        <v>6</v>
      </c>
      <c r="B12" s="437" t="s">
        <v>408</v>
      </c>
      <c r="C12" s="637">
        <v>3526604.0003999998</v>
      </c>
      <c r="D12" s="637">
        <v>59138213.803897001</v>
      </c>
      <c r="E12" s="637">
        <v>2891973.620323</v>
      </c>
      <c r="F12" s="637"/>
      <c r="G12" s="637">
        <v>0</v>
      </c>
      <c r="H12" s="680">
        <f t="shared" si="0"/>
        <v>59772844.183973998</v>
      </c>
    </row>
    <row r="13" spans="1:8">
      <c r="A13" s="424">
        <v>7</v>
      </c>
      <c r="B13" s="437" t="s">
        <v>409</v>
      </c>
      <c r="C13" s="637">
        <v>153336.1460029</v>
      </c>
      <c r="D13" s="637">
        <v>142501892.498005</v>
      </c>
      <c r="E13" s="637">
        <v>534503.94162299996</v>
      </c>
      <c r="F13" s="637"/>
      <c r="G13" s="637">
        <v>0</v>
      </c>
      <c r="H13" s="680">
        <f t="shared" si="0"/>
        <v>142120724.70238489</v>
      </c>
    </row>
    <row r="14" spans="1:8">
      <c r="A14" s="424">
        <v>8</v>
      </c>
      <c r="B14" s="437" t="s">
        <v>410</v>
      </c>
      <c r="C14" s="637">
        <v>1267175.8515844501</v>
      </c>
      <c r="D14" s="637">
        <v>109948728.785716</v>
      </c>
      <c r="E14" s="637">
        <v>1046179.667614</v>
      </c>
      <c r="F14" s="637"/>
      <c r="G14" s="637">
        <v>0</v>
      </c>
      <c r="H14" s="680">
        <f t="shared" si="0"/>
        <v>110169724.96968645</v>
      </c>
    </row>
    <row r="15" spans="1:8">
      <c r="A15" s="424">
        <v>9</v>
      </c>
      <c r="B15" s="437" t="s">
        <v>411</v>
      </c>
      <c r="C15" s="637">
        <v>16443356.953389401</v>
      </c>
      <c r="D15" s="637">
        <v>68613222.205230594</v>
      </c>
      <c r="E15" s="637">
        <v>8722196.6980109997</v>
      </c>
      <c r="F15" s="637"/>
      <c r="G15" s="637">
        <v>0</v>
      </c>
      <c r="H15" s="680">
        <f t="shared" si="0"/>
        <v>76334382.460609004</v>
      </c>
    </row>
    <row r="16" spans="1:8">
      <c r="A16" s="424">
        <v>10</v>
      </c>
      <c r="B16" s="437" t="s">
        <v>412</v>
      </c>
      <c r="C16" s="637">
        <v>0</v>
      </c>
      <c r="D16" s="637">
        <v>101369349.391193</v>
      </c>
      <c r="E16" s="637">
        <v>208346.95750399999</v>
      </c>
      <c r="F16" s="637"/>
      <c r="G16" s="637">
        <v>0</v>
      </c>
      <c r="H16" s="680">
        <f t="shared" si="0"/>
        <v>101161002.433689</v>
      </c>
    </row>
    <row r="17" spans="1:8">
      <c r="A17" s="424">
        <v>11</v>
      </c>
      <c r="B17" s="437" t="s">
        <v>413</v>
      </c>
      <c r="C17" s="637">
        <v>0</v>
      </c>
      <c r="D17" s="637">
        <v>18743274.034554899</v>
      </c>
      <c r="E17" s="637">
        <v>20791.003337999999</v>
      </c>
      <c r="F17" s="637"/>
      <c r="G17" s="637">
        <v>0</v>
      </c>
      <c r="H17" s="680">
        <f t="shared" si="0"/>
        <v>18722483.031216897</v>
      </c>
    </row>
    <row r="18" spans="1:8">
      <c r="A18" s="424">
        <v>12</v>
      </c>
      <c r="B18" s="437" t="s">
        <v>414</v>
      </c>
      <c r="C18" s="637">
        <v>219615.9779</v>
      </c>
      <c r="D18" s="637">
        <v>77233517.886413693</v>
      </c>
      <c r="E18" s="637">
        <v>329458.743587</v>
      </c>
      <c r="F18" s="637"/>
      <c r="G18" s="637">
        <v>2666664.7800000003</v>
      </c>
      <c r="H18" s="680">
        <f t="shared" si="0"/>
        <v>77123675.12072669</v>
      </c>
    </row>
    <row r="19" spans="1:8">
      <c r="A19" s="424">
        <v>13</v>
      </c>
      <c r="B19" s="437" t="s">
        <v>415</v>
      </c>
      <c r="C19" s="637">
        <v>0</v>
      </c>
      <c r="D19" s="637">
        <v>56177802.054848</v>
      </c>
      <c r="E19" s="637">
        <v>208422.77471299999</v>
      </c>
      <c r="F19" s="637"/>
      <c r="G19" s="637">
        <v>0</v>
      </c>
      <c r="H19" s="680">
        <f t="shared" si="0"/>
        <v>55969379.280134998</v>
      </c>
    </row>
    <row r="20" spans="1:8">
      <c r="A20" s="424">
        <v>14</v>
      </c>
      <c r="B20" s="437" t="s">
        <v>416</v>
      </c>
      <c r="C20" s="637">
        <v>9361099.5620098207</v>
      </c>
      <c r="D20" s="637">
        <v>62304081.771862097</v>
      </c>
      <c r="E20" s="637">
        <v>7434096.1236374397</v>
      </c>
      <c r="F20" s="637"/>
      <c r="G20" s="637">
        <v>0</v>
      </c>
      <c r="H20" s="680">
        <f t="shared" si="0"/>
        <v>64231085.210234478</v>
      </c>
    </row>
    <row r="21" spans="1:8">
      <c r="A21" s="424">
        <v>15</v>
      </c>
      <c r="B21" s="437" t="s">
        <v>417</v>
      </c>
      <c r="C21" s="637">
        <v>41881.178115000002</v>
      </c>
      <c r="D21" s="637">
        <v>18366787.999354798</v>
      </c>
      <c r="E21" s="637">
        <v>89388.257324000006</v>
      </c>
      <c r="F21" s="637"/>
      <c r="G21" s="637">
        <v>0</v>
      </c>
      <c r="H21" s="680">
        <f t="shared" si="0"/>
        <v>18319280.920145798</v>
      </c>
    </row>
    <row r="22" spans="1:8">
      <c r="A22" s="424">
        <v>16</v>
      </c>
      <c r="B22" s="437" t="s">
        <v>418</v>
      </c>
      <c r="C22" s="637">
        <v>0</v>
      </c>
      <c r="D22" s="637">
        <v>1198113.8429159999</v>
      </c>
      <c r="E22" s="637">
        <v>9515.2929239999994</v>
      </c>
      <c r="F22" s="637"/>
      <c r="G22" s="637">
        <v>0</v>
      </c>
      <c r="H22" s="680">
        <f t="shared" si="0"/>
        <v>1188598.549992</v>
      </c>
    </row>
    <row r="23" spans="1:8">
      <c r="A23" s="424">
        <v>17</v>
      </c>
      <c r="B23" s="437" t="s">
        <v>419</v>
      </c>
      <c r="C23" s="637">
        <v>0</v>
      </c>
      <c r="D23" s="637">
        <v>1715500.041765</v>
      </c>
      <c r="E23" s="637">
        <v>3889.09015</v>
      </c>
      <c r="F23" s="637"/>
      <c r="G23" s="637">
        <v>0</v>
      </c>
      <c r="H23" s="680">
        <f t="shared" si="0"/>
        <v>1711610.9516149999</v>
      </c>
    </row>
    <row r="24" spans="1:8">
      <c r="A24" s="424">
        <v>18</v>
      </c>
      <c r="B24" s="437" t="s">
        <v>420</v>
      </c>
      <c r="C24" s="637">
        <v>0</v>
      </c>
      <c r="D24" s="637">
        <v>3369423.7748639998</v>
      </c>
      <c r="E24" s="637">
        <v>45512.703681999999</v>
      </c>
      <c r="F24" s="637"/>
      <c r="G24" s="637">
        <v>0</v>
      </c>
      <c r="H24" s="680">
        <f t="shared" si="0"/>
        <v>3323911.071182</v>
      </c>
    </row>
    <row r="25" spans="1:8">
      <c r="A25" s="424">
        <v>19</v>
      </c>
      <c r="B25" s="437" t="s">
        <v>421</v>
      </c>
      <c r="C25" s="637">
        <v>0</v>
      </c>
      <c r="D25" s="637">
        <v>6985249.1102799997</v>
      </c>
      <c r="E25" s="637">
        <v>7966.858005</v>
      </c>
      <c r="F25" s="637"/>
      <c r="G25" s="637">
        <v>0</v>
      </c>
      <c r="H25" s="680">
        <f t="shared" si="0"/>
        <v>6977282.2522749994</v>
      </c>
    </row>
    <row r="26" spans="1:8">
      <c r="A26" s="424">
        <v>20</v>
      </c>
      <c r="B26" s="437" t="s">
        <v>422</v>
      </c>
      <c r="C26" s="637">
        <v>0</v>
      </c>
      <c r="D26" s="637">
        <v>66296988.134472802</v>
      </c>
      <c r="E26" s="637">
        <v>129570.37966799999</v>
      </c>
      <c r="F26" s="637"/>
      <c r="G26" s="637">
        <v>0</v>
      </c>
      <c r="H26" s="680">
        <f t="shared" si="0"/>
        <v>66167417.754804805</v>
      </c>
    </row>
    <row r="27" spans="1:8">
      <c r="A27" s="424">
        <v>21</v>
      </c>
      <c r="B27" s="437" t="s">
        <v>423</v>
      </c>
      <c r="C27" s="637">
        <v>442449.10477500001</v>
      </c>
      <c r="D27" s="637">
        <v>39749631.435405798</v>
      </c>
      <c r="E27" s="637">
        <v>238897.61933299998</v>
      </c>
      <c r="F27" s="637"/>
      <c r="G27" s="637">
        <v>0</v>
      </c>
      <c r="H27" s="680">
        <f t="shared" si="0"/>
        <v>39953182.920847796</v>
      </c>
    </row>
    <row r="28" spans="1:8">
      <c r="A28" s="424">
        <v>22</v>
      </c>
      <c r="B28" s="437" t="s">
        <v>424</v>
      </c>
      <c r="C28" s="637">
        <v>0</v>
      </c>
      <c r="D28" s="637">
        <v>16980725.069688998</v>
      </c>
      <c r="E28" s="637">
        <v>76490.328794000001</v>
      </c>
      <c r="F28" s="637"/>
      <c r="G28" s="637">
        <v>0</v>
      </c>
      <c r="H28" s="680">
        <f t="shared" si="0"/>
        <v>16904234.740894999</v>
      </c>
    </row>
    <row r="29" spans="1:8">
      <c r="A29" s="424">
        <v>23</v>
      </c>
      <c r="B29" s="437" t="s">
        <v>425</v>
      </c>
      <c r="C29" s="637">
        <v>6827966.1909260703</v>
      </c>
      <c r="D29" s="637">
        <v>145102158.46262401</v>
      </c>
      <c r="E29" s="637">
        <v>4844098.0466680005</v>
      </c>
      <c r="F29" s="637"/>
      <c r="G29" s="637">
        <v>0</v>
      </c>
      <c r="H29" s="680">
        <f t="shared" si="0"/>
        <v>147086026.6068821</v>
      </c>
    </row>
    <row r="30" spans="1:8">
      <c r="A30" s="424">
        <v>24</v>
      </c>
      <c r="B30" s="437" t="s">
        <v>426</v>
      </c>
      <c r="C30" s="637">
        <v>273383.329608</v>
      </c>
      <c r="D30" s="637">
        <v>24194944.9374572</v>
      </c>
      <c r="E30" s="637">
        <v>208226.070121</v>
      </c>
      <c r="F30" s="637"/>
      <c r="G30" s="637">
        <v>0</v>
      </c>
      <c r="H30" s="680">
        <f t="shared" si="0"/>
        <v>24260102.1969442</v>
      </c>
    </row>
    <row r="31" spans="1:8">
      <c r="A31" s="424">
        <v>25</v>
      </c>
      <c r="B31" s="437" t="s">
        <v>427</v>
      </c>
      <c r="C31" s="637">
        <v>65980.821060000002</v>
      </c>
      <c r="D31" s="637">
        <v>4875954.3379646996</v>
      </c>
      <c r="E31" s="637">
        <v>55217.979590000003</v>
      </c>
      <c r="F31" s="637"/>
      <c r="G31" s="637">
        <v>0</v>
      </c>
      <c r="H31" s="680">
        <f t="shared" si="0"/>
        <v>4886717.1794346999</v>
      </c>
    </row>
    <row r="32" spans="1:8">
      <c r="A32" s="424">
        <v>26</v>
      </c>
      <c r="B32" s="437" t="s">
        <v>428</v>
      </c>
      <c r="C32" s="637">
        <v>563424.35743295006</v>
      </c>
      <c r="D32" s="637">
        <v>58764876.651552647</v>
      </c>
      <c r="E32" s="637">
        <v>1136184.4600415598</v>
      </c>
      <c r="F32" s="637"/>
      <c r="G32" s="637">
        <v>0</v>
      </c>
      <c r="H32" s="680">
        <f t="shared" si="0"/>
        <v>58192116.548944034</v>
      </c>
    </row>
    <row r="33" spans="1:8">
      <c r="A33" s="424">
        <v>27</v>
      </c>
      <c r="B33" s="424" t="s">
        <v>99</v>
      </c>
      <c r="C33" s="637">
        <v>497549.99999935925</v>
      </c>
      <c r="D33" s="637">
        <v>109649076.30890036</v>
      </c>
      <c r="E33" s="637">
        <v>378655.05329682678</v>
      </c>
      <c r="F33" s="637"/>
      <c r="G33" s="637">
        <v>0</v>
      </c>
      <c r="H33" s="680">
        <f t="shared" si="0"/>
        <v>109767971.2556029</v>
      </c>
    </row>
    <row r="34" spans="1:8">
      <c r="A34" s="424">
        <v>28</v>
      </c>
      <c r="B34" s="427" t="s">
        <v>66</v>
      </c>
      <c r="C34" s="427">
        <f>SUM(C7:C33)</f>
        <v>40031432.801524997</v>
      </c>
      <c r="D34" s="427">
        <f>SUM(D7:D33)</f>
        <v>1872213788.862375</v>
      </c>
      <c r="E34" s="427">
        <f>SUM(E7:E33)</f>
        <v>30211221.513296828</v>
      </c>
      <c r="F34" s="427">
        <f>SUM(F7:F33)</f>
        <v>0</v>
      </c>
      <c r="G34" s="427">
        <f>SUM(G7:G33)</f>
        <v>2666664.7800000003</v>
      </c>
      <c r="H34" s="680">
        <f t="shared" si="0"/>
        <v>1882034000.1506031</v>
      </c>
    </row>
    <row r="36" spans="1:8">
      <c r="B36" s="383"/>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D15"/>
  <sheetViews>
    <sheetView showGridLines="0" zoomScaleNormal="100" workbookViewId="0">
      <selection activeCell="B20" sqref="B20:C20"/>
    </sheetView>
  </sheetViews>
  <sheetFormatPr defaultColWidth="9.140625" defaultRowHeight="15"/>
  <cols>
    <col min="1" max="1" width="11.85546875" style="378" bestFit="1" customWidth="1"/>
    <col min="2" max="2" width="108" style="378" bestFit="1" customWidth="1"/>
    <col min="3" max="3" width="35.5703125" style="378" customWidth="1"/>
    <col min="4" max="4" width="38.42578125" style="378" customWidth="1"/>
    <col min="5" max="16384" width="9.140625" style="378"/>
  </cols>
  <sheetData>
    <row r="1" spans="1:4">
      <c r="A1" s="377" t="s">
        <v>108</v>
      </c>
      <c r="B1" s="296" t="str">
        <f>Info!C2</f>
        <v>ს.ს "პროკრედიტ ბანკი"</v>
      </c>
    </row>
    <row r="2" spans="1:4">
      <c r="A2" s="377" t="s">
        <v>109</v>
      </c>
      <c r="B2" s="380">
        <f>'1. key ratios'!B2</f>
        <v>45473</v>
      </c>
    </row>
    <row r="3" spans="1:4">
      <c r="A3" s="379" t="s">
        <v>429</v>
      </c>
    </row>
    <row r="5" spans="1:4">
      <c r="A5" s="763" t="s">
        <v>658</v>
      </c>
      <c r="B5" s="763"/>
      <c r="C5" s="447" t="s">
        <v>448</v>
      </c>
      <c r="D5" s="447" t="s">
        <v>657</v>
      </c>
    </row>
    <row r="6" spans="1:4">
      <c r="A6" s="446">
        <v>1</v>
      </c>
      <c r="B6" s="439" t="s">
        <v>656</v>
      </c>
      <c r="C6" s="642">
        <v>28073059.66</v>
      </c>
      <c r="D6" s="441"/>
    </row>
    <row r="7" spans="1:4">
      <c r="A7" s="443">
        <v>2</v>
      </c>
      <c r="B7" s="439" t="s">
        <v>655</v>
      </c>
      <c r="C7" s="641">
        <v>6296810.7399999993</v>
      </c>
      <c r="D7" s="441">
        <f>SUM(D8:D9)</f>
        <v>0</v>
      </c>
    </row>
    <row r="8" spans="1:4">
      <c r="A8" s="445">
        <v>2.1</v>
      </c>
      <c r="B8" s="444" t="s">
        <v>654</v>
      </c>
      <c r="C8" s="641">
        <v>1473422.8399999999</v>
      </c>
      <c r="D8" s="441"/>
    </row>
    <row r="9" spans="1:4">
      <c r="A9" s="445">
        <v>2.2000000000000002</v>
      </c>
      <c r="B9" s="444" t="s">
        <v>653</v>
      </c>
      <c r="C9" s="641">
        <v>4823387.8999999994</v>
      </c>
      <c r="D9" s="441"/>
    </row>
    <row r="10" spans="1:4">
      <c r="A10" s="446">
        <v>3</v>
      </c>
      <c r="B10" s="439" t="s">
        <v>652</v>
      </c>
      <c r="C10" s="641">
        <v>5448888.5200000005</v>
      </c>
      <c r="D10" s="441">
        <f>SUM(D11:D13)</f>
        <v>0</v>
      </c>
    </row>
    <row r="11" spans="1:4">
      <c r="A11" s="445">
        <v>3.1</v>
      </c>
      <c r="B11" s="444" t="s">
        <v>430</v>
      </c>
      <c r="C11" s="641">
        <v>2666664.7800000003</v>
      </c>
      <c r="D11" s="441"/>
    </row>
    <row r="12" spans="1:4">
      <c r="A12" s="445">
        <v>3.2</v>
      </c>
      <c r="B12" s="444" t="s">
        <v>651</v>
      </c>
      <c r="C12" s="641">
        <v>173874.25999999995</v>
      </c>
      <c r="D12" s="441"/>
    </row>
    <row r="13" spans="1:4">
      <c r="A13" s="445">
        <v>3.3</v>
      </c>
      <c r="B13" s="444" t="s">
        <v>650</v>
      </c>
      <c r="C13" s="641">
        <v>2608349.4800000004</v>
      </c>
      <c r="D13" s="441"/>
    </row>
    <row r="14" spans="1:4">
      <c r="A14" s="443">
        <v>4</v>
      </c>
      <c r="B14" s="442" t="s">
        <v>649</v>
      </c>
      <c r="C14" s="641">
        <v>727574.17999999993</v>
      </c>
      <c r="D14" s="441"/>
    </row>
    <row r="15" spans="1:4">
      <c r="A15" s="440">
        <v>5</v>
      </c>
      <c r="B15" s="439" t="s">
        <v>648</v>
      </c>
      <c r="C15" s="642">
        <v>29648556.059999999</v>
      </c>
      <c r="D15" s="438">
        <f>D6+D7-D10+D14</f>
        <v>0</v>
      </c>
    </row>
  </sheetData>
  <mergeCells count="1">
    <mergeCell ref="A5:B5"/>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D23"/>
  <sheetViews>
    <sheetView showGridLines="0" zoomScaleNormal="100" workbookViewId="0">
      <selection activeCell="B20" sqref="B20:C20"/>
    </sheetView>
  </sheetViews>
  <sheetFormatPr defaultColWidth="9.140625" defaultRowHeight="15"/>
  <cols>
    <col min="1" max="1" width="11.85546875" style="434" bestFit="1" customWidth="1"/>
    <col min="2" max="2" width="128.85546875" style="434" bestFit="1" customWidth="1"/>
    <col min="3" max="3" width="37" style="434" customWidth="1"/>
    <col min="4" max="4" width="50.5703125" style="434" customWidth="1"/>
    <col min="5" max="16384" width="9.140625" style="434"/>
  </cols>
  <sheetData>
    <row r="1" spans="1:4">
      <c r="A1" s="377" t="s">
        <v>108</v>
      </c>
      <c r="B1" s="296" t="str">
        <f>Info!C2</f>
        <v>ს.ს "პროკრედიტ ბანკი"</v>
      </c>
    </row>
    <row r="2" spans="1:4">
      <c r="A2" s="377" t="s">
        <v>109</v>
      </c>
      <c r="B2" s="380">
        <f>'1. key ratios'!B2</f>
        <v>45473</v>
      </c>
    </row>
    <row r="3" spans="1:4">
      <c r="A3" s="379" t="s">
        <v>431</v>
      </c>
    </row>
    <row r="4" spans="1:4">
      <c r="A4" s="379"/>
    </row>
    <row r="5" spans="1:4" ht="15" customHeight="1">
      <c r="A5" s="764" t="s">
        <v>432</v>
      </c>
      <c r="B5" s="765"/>
      <c r="C5" s="768" t="s">
        <v>433</v>
      </c>
      <c r="D5" s="768" t="s">
        <v>434</v>
      </c>
    </row>
    <row r="6" spans="1:4">
      <c r="A6" s="766"/>
      <c r="B6" s="767"/>
      <c r="C6" s="768"/>
      <c r="D6" s="768"/>
    </row>
    <row r="7" spans="1:4">
      <c r="A7" s="427">
        <v>1</v>
      </c>
      <c r="B7" s="427" t="s">
        <v>435</v>
      </c>
      <c r="C7" s="639">
        <v>34554989.790000007</v>
      </c>
      <c r="D7" s="448"/>
    </row>
    <row r="8" spans="1:4">
      <c r="A8" s="424">
        <v>2</v>
      </c>
      <c r="B8" s="424" t="s">
        <v>436</v>
      </c>
      <c r="C8" s="637">
        <v>8432036.2399999984</v>
      </c>
      <c r="D8" s="448"/>
    </row>
    <row r="9" spans="1:4">
      <c r="A9" s="424">
        <v>3</v>
      </c>
      <c r="B9" s="451" t="s">
        <v>437</v>
      </c>
      <c r="C9" s="637">
        <v>985419.94</v>
      </c>
      <c r="D9" s="448"/>
    </row>
    <row r="10" spans="1:4">
      <c r="A10" s="424">
        <v>4</v>
      </c>
      <c r="B10" s="424" t="s">
        <v>438</v>
      </c>
      <c r="C10" s="639">
        <v>4438563.16</v>
      </c>
      <c r="D10" s="448"/>
    </row>
    <row r="11" spans="1:4">
      <c r="A11" s="424">
        <v>5</v>
      </c>
      <c r="B11" s="450" t="s">
        <v>659</v>
      </c>
      <c r="C11" s="637">
        <v>0</v>
      </c>
      <c r="D11" s="448"/>
    </row>
    <row r="12" spans="1:4">
      <c r="A12" s="424">
        <v>6</v>
      </c>
      <c r="B12" s="450" t="s">
        <v>439</v>
      </c>
      <c r="C12" s="637">
        <v>1771898.38</v>
      </c>
      <c r="D12" s="448"/>
    </row>
    <row r="13" spans="1:4">
      <c r="A13" s="424">
        <v>7</v>
      </c>
      <c r="B13" s="450" t="s">
        <v>442</v>
      </c>
      <c r="C13" s="637">
        <v>2666664.7800000003</v>
      </c>
      <c r="D13" s="448"/>
    </row>
    <row r="14" spans="1:4">
      <c r="A14" s="424">
        <v>8</v>
      </c>
      <c r="B14" s="450" t="s">
        <v>440</v>
      </c>
      <c r="C14" s="637"/>
      <c r="D14" s="424"/>
    </row>
    <row r="15" spans="1:4">
      <c r="A15" s="424">
        <v>9</v>
      </c>
      <c r="B15" s="450" t="s">
        <v>441</v>
      </c>
      <c r="C15" s="637"/>
      <c r="D15" s="424"/>
    </row>
    <row r="16" spans="1:4">
      <c r="A16" s="424">
        <v>10</v>
      </c>
      <c r="B16" s="450" t="s">
        <v>443</v>
      </c>
      <c r="C16" s="637"/>
      <c r="D16" s="424"/>
    </row>
    <row r="17" spans="1:4">
      <c r="A17" s="424">
        <v>11</v>
      </c>
      <c r="B17" s="450" t="s">
        <v>444</v>
      </c>
      <c r="C17" s="637">
        <v>0</v>
      </c>
      <c r="D17" s="448"/>
    </row>
    <row r="18" spans="1:4">
      <c r="A18" s="427">
        <v>12</v>
      </c>
      <c r="B18" s="449" t="s">
        <v>445</v>
      </c>
      <c r="C18" s="639">
        <v>39533882.810000002</v>
      </c>
      <c r="D18" s="448"/>
    </row>
    <row r="21" spans="1:4">
      <c r="B21" s="377"/>
    </row>
    <row r="22" spans="1:4">
      <c r="B22" s="377"/>
    </row>
    <row r="23" spans="1:4">
      <c r="B23" s="379"/>
    </row>
  </sheetData>
  <mergeCells count="3">
    <mergeCell ref="A5:B6"/>
    <mergeCell ref="C5:C6"/>
    <mergeCell ref="D5:D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AB28"/>
  <sheetViews>
    <sheetView showGridLines="0" zoomScaleNormal="100" workbookViewId="0">
      <selection activeCell="B20" sqref="B20:C20"/>
    </sheetView>
  </sheetViews>
  <sheetFormatPr defaultColWidth="9.140625" defaultRowHeight="15"/>
  <cols>
    <col min="1" max="1" width="11.85546875" style="434" bestFit="1" customWidth="1"/>
    <col min="2" max="2" width="63.85546875" style="434" customWidth="1"/>
    <col min="3" max="3" width="15.5703125" style="434" customWidth="1"/>
    <col min="4" max="18" width="22.28515625" style="434" customWidth="1"/>
    <col min="19" max="19" width="23.28515625" style="434" bestFit="1" customWidth="1"/>
    <col min="20" max="26" width="22.28515625" style="434" customWidth="1"/>
    <col min="27" max="27" width="23.28515625" style="434" bestFit="1" customWidth="1"/>
    <col min="28" max="28" width="20" style="434" customWidth="1"/>
    <col min="29" max="16384" width="9.140625" style="434"/>
  </cols>
  <sheetData>
    <row r="1" spans="1:28">
      <c r="A1" s="377" t="s">
        <v>108</v>
      </c>
      <c r="B1" s="296" t="str">
        <f>Info!C2</f>
        <v>ს.ს "პროკრედიტ ბანკი"</v>
      </c>
    </row>
    <row r="2" spans="1:28">
      <c r="A2" s="377" t="s">
        <v>109</v>
      </c>
      <c r="B2" s="380">
        <f>'1. key ratios'!B2</f>
        <v>45473</v>
      </c>
      <c r="C2" s="435"/>
    </row>
    <row r="3" spans="1:28">
      <c r="A3" s="379" t="s">
        <v>446</v>
      </c>
    </row>
    <row r="5" spans="1:28" ht="15" customHeight="1">
      <c r="A5" s="769" t="s">
        <v>672</v>
      </c>
      <c r="B5" s="770"/>
      <c r="C5" s="761" t="s">
        <v>671</v>
      </c>
      <c r="D5" s="775"/>
      <c r="E5" s="775"/>
      <c r="F5" s="775"/>
      <c r="G5" s="775"/>
      <c r="H5" s="775"/>
      <c r="I5" s="775"/>
      <c r="J5" s="775"/>
      <c r="K5" s="775"/>
      <c r="L5" s="775"/>
      <c r="M5" s="775"/>
      <c r="N5" s="775"/>
      <c r="O5" s="775"/>
      <c r="P5" s="775"/>
      <c r="Q5" s="775"/>
      <c r="R5" s="775"/>
      <c r="S5" s="775"/>
      <c r="T5" s="460"/>
      <c r="U5" s="460"/>
      <c r="V5" s="460"/>
      <c r="W5" s="460"/>
      <c r="X5" s="460"/>
      <c r="Y5" s="460"/>
      <c r="Z5" s="460"/>
      <c r="AA5" s="459"/>
      <c r="AB5" s="452"/>
    </row>
    <row r="6" spans="1:28">
      <c r="A6" s="771"/>
      <c r="B6" s="772"/>
      <c r="C6" s="776" t="s">
        <v>66</v>
      </c>
      <c r="D6" s="778" t="s">
        <v>670</v>
      </c>
      <c r="E6" s="778"/>
      <c r="F6" s="778"/>
      <c r="G6" s="778"/>
      <c r="H6" s="779" t="s">
        <v>669</v>
      </c>
      <c r="I6" s="780"/>
      <c r="J6" s="780"/>
      <c r="K6" s="781"/>
      <c r="L6" s="457"/>
      <c r="M6" s="782" t="s">
        <v>668</v>
      </c>
      <c r="N6" s="782"/>
      <c r="O6" s="782"/>
      <c r="P6" s="782"/>
      <c r="Q6" s="782"/>
      <c r="R6" s="782"/>
      <c r="S6" s="759"/>
      <c r="T6" s="458"/>
      <c r="U6" s="762" t="s">
        <v>667</v>
      </c>
      <c r="V6" s="762"/>
      <c r="W6" s="762"/>
      <c r="X6" s="762"/>
      <c r="Y6" s="762"/>
      <c r="Z6" s="762"/>
      <c r="AA6" s="760"/>
      <c r="AB6" s="457"/>
    </row>
    <row r="7" spans="1:28" ht="30">
      <c r="A7" s="773"/>
      <c r="B7" s="774"/>
      <c r="C7" s="777"/>
      <c r="D7" s="456"/>
      <c r="E7" s="431" t="s">
        <v>447</v>
      </c>
      <c r="F7" s="431" t="s">
        <v>665</v>
      </c>
      <c r="G7" s="431" t="s">
        <v>666</v>
      </c>
      <c r="H7" s="455"/>
      <c r="I7" s="431" t="s">
        <v>447</v>
      </c>
      <c r="J7" s="431" t="s">
        <v>665</v>
      </c>
      <c r="K7" s="431" t="s">
        <v>666</v>
      </c>
      <c r="L7" s="454"/>
      <c r="M7" s="431" t="s">
        <v>447</v>
      </c>
      <c r="N7" s="431" t="s">
        <v>665</v>
      </c>
      <c r="O7" s="431" t="s">
        <v>664</v>
      </c>
      <c r="P7" s="431" t="s">
        <v>663</v>
      </c>
      <c r="Q7" s="431" t="s">
        <v>662</v>
      </c>
      <c r="R7" s="431" t="s">
        <v>661</v>
      </c>
      <c r="S7" s="431" t="s">
        <v>660</v>
      </c>
      <c r="T7" s="453"/>
      <c r="U7" s="431" t="s">
        <v>447</v>
      </c>
      <c r="V7" s="431" t="s">
        <v>665</v>
      </c>
      <c r="W7" s="431" t="s">
        <v>664</v>
      </c>
      <c r="X7" s="431" t="s">
        <v>663</v>
      </c>
      <c r="Y7" s="431" t="s">
        <v>662</v>
      </c>
      <c r="Z7" s="431" t="s">
        <v>661</v>
      </c>
      <c r="AA7" s="431" t="s">
        <v>660</v>
      </c>
      <c r="AB7" s="452"/>
    </row>
    <row r="8" spans="1:28" s="647" customFormat="1">
      <c r="A8" s="646">
        <v>1</v>
      </c>
      <c r="B8" s="427" t="s">
        <v>448</v>
      </c>
      <c r="C8" s="639">
        <v>1325794488.75</v>
      </c>
      <c r="D8" s="639">
        <v>1260268669.4633081</v>
      </c>
      <c r="E8" s="639">
        <v>13097242.9230149</v>
      </c>
      <c r="F8" s="639">
        <v>0</v>
      </c>
      <c r="G8" s="639">
        <v>0</v>
      </c>
      <c r="H8" s="639">
        <v>25991936.48516611</v>
      </c>
      <c r="I8" s="639">
        <v>7525255.2135462901</v>
      </c>
      <c r="J8" s="639">
        <v>390827.58130299998</v>
      </c>
      <c r="K8" s="639">
        <v>0</v>
      </c>
      <c r="L8" s="639">
        <v>39030142.624921247</v>
      </c>
      <c r="M8" s="639">
        <v>6512720.7563192202</v>
      </c>
      <c r="N8" s="639">
        <v>4000336.8765958799</v>
      </c>
      <c r="O8" s="639">
        <v>7498684.8647110797</v>
      </c>
      <c r="P8" s="639">
        <v>13042950.2995946</v>
      </c>
      <c r="Q8" s="639">
        <v>5112025.8260971196</v>
      </c>
      <c r="R8" s="639">
        <v>0</v>
      </c>
      <c r="S8" s="639">
        <v>0</v>
      </c>
      <c r="T8" s="639">
        <v>503740.17660444003</v>
      </c>
      <c r="U8" s="639">
        <v>0</v>
      </c>
      <c r="V8" s="639">
        <v>0</v>
      </c>
      <c r="W8" s="639">
        <v>0</v>
      </c>
      <c r="X8" s="639">
        <v>0</v>
      </c>
      <c r="Y8" s="639">
        <v>0</v>
      </c>
      <c r="Z8" s="639">
        <v>0</v>
      </c>
      <c r="AA8" s="639">
        <v>0</v>
      </c>
    </row>
    <row r="9" spans="1:28">
      <c r="A9" s="424">
        <v>1.1000000000000001</v>
      </c>
      <c r="B9" s="443" t="s">
        <v>449</v>
      </c>
      <c r="C9" s="643">
        <v>0</v>
      </c>
      <c r="D9" s="637"/>
      <c r="E9" s="637"/>
      <c r="F9" s="637"/>
      <c r="G9" s="637"/>
      <c r="H9" s="637"/>
      <c r="I9" s="637"/>
      <c r="J9" s="637"/>
      <c r="K9" s="637"/>
      <c r="L9" s="637"/>
      <c r="M9" s="637"/>
      <c r="N9" s="637"/>
      <c r="O9" s="637"/>
      <c r="P9" s="637"/>
      <c r="Q9" s="637"/>
      <c r="R9" s="637"/>
      <c r="S9" s="637"/>
      <c r="T9" s="637"/>
      <c r="U9" s="637"/>
      <c r="V9" s="637"/>
      <c r="W9" s="637"/>
      <c r="X9" s="637"/>
      <c r="Y9" s="637"/>
      <c r="Z9" s="637"/>
      <c r="AA9" s="637"/>
    </row>
    <row r="10" spans="1:28">
      <c r="A10" s="424">
        <v>1.2</v>
      </c>
      <c r="B10" s="443" t="s">
        <v>450</v>
      </c>
      <c r="C10" s="643">
        <v>0</v>
      </c>
      <c r="D10" s="637"/>
      <c r="E10" s="637"/>
      <c r="F10" s="637"/>
      <c r="G10" s="637"/>
      <c r="H10" s="637"/>
      <c r="I10" s="637"/>
      <c r="J10" s="637"/>
      <c r="K10" s="637"/>
      <c r="L10" s="637"/>
      <c r="M10" s="637"/>
      <c r="N10" s="637"/>
      <c r="O10" s="637"/>
      <c r="P10" s="637"/>
      <c r="Q10" s="637"/>
      <c r="R10" s="637"/>
      <c r="S10" s="637"/>
      <c r="T10" s="637"/>
      <c r="U10" s="637"/>
      <c r="V10" s="637"/>
      <c r="W10" s="637"/>
      <c r="X10" s="637"/>
      <c r="Y10" s="637"/>
      <c r="Z10" s="637"/>
      <c r="AA10" s="637"/>
    </row>
    <row r="11" spans="1:28">
      <c r="A11" s="424">
        <v>1.3</v>
      </c>
      <c r="B11" s="443" t="s">
        <v>451</v>
      </c>
      <c r="C11" s="643">
        <v>0</v>
      </c>
      <c r="D11" s="637">
        <v>0</v>
      </c>
      <c r="E11" s="637"/>
      <c r="F11" s="637"/>
      <c r="G11" s="637"/>
      <c r="H11" s="637"/>
      <c r="I11" s="637"/>
      <c r="J11" s="637"/>
      <c r="K11" s="637"/>
      <c r="L11" s="637"/>
      <c r="M11" s="637"/>
      <c r="N11" s="637"/>
      <c r="O11" s="637"/>
      <c r="P11" s="637"/>
      <c r="Q11" s="637"/>
      <c r="R11" s="637"/>
      <c r="S11" s="637"/>
      <c r="T11" s="637"/>
      <c r="U11" s="637"/>
      <c r="V11" s="637"/>
      <c r="W11" s="637"/>
      <c r="X11" s="637"/>
      <c r="Y11" s="637"/>
      <c r="Z11" s="637"/>
      <c r="AA11" s="637"/>
    </row>
    <row r="12" spans="1:28">
      <c r="A12" s="424">
        <v>1.4</v>
      </c>
      <c r="B12" s="443" t="s">
        <v>452</v>
      </c>
      <c r="C12" s="643">
        <v>2642253.2200000002</v>
      </c>
      <c r="D12" s="637">
        <v>2642253.2200000002</v>
      </c>
      <c r="E12" s="637">
        <v>0</v>
      </c>
      <c r="F12" s="637">
        <v>0</v>
      </c>
      <c r="G12" s="637">
        <v>0</v>
      </c>
      <c r="H12" s="637">
        <v>0</v>
      </c>
      <c r="I12" s="637">
        <v>0</v>
      </c>
      <c r="J12" s="637">
        <v>0</v>
      </c>
      <c r="K12" s="637">
        <v>0</v>
      </c>
      <c r="L12" s="637">
        <v>0</v>
      </c>
      <c r="M12" s="637">
        <v>0</v>
      </c>
      <c r="N12" s="637">
        <v>0</v>
      </c>
      <c r="O12" s="637">
        <v>0</v>
      </c>
      <c r="P12" s="637">
        <v>0</v>
      </c>
      <c r="Q12" s="637">
        <v>0</v>
      </c>
      <c r="R12" s="637">
        <v>0</v>
      </c>
      <c r="S12" s="637">
        <v>0</v>
      </c>
      <c r="T12" s="637">
        <v>0</v>
      </c>
      <c r="U12" s="637">
        <v>0</v>
      </c>
      <c r="V12" s="637">
        <v>0</v>
      </c>
      <c r="W12" s="637">
        <v>0</v>
      </c>
      <c r="X12" s="637">
        <v>0</v>
      </c>
      <c r="Y12" s="637">
        <v>0</v>
      </c>
      <c r="Z12" s="637">
        <v>0</v>
      </c>
      <c r="AA12" s="637">
        <v>0</v>
      </c>
    </row>
    <row r="13" spans="1:28">
      <c r="A13" s="424">
        <v>1.5</v>
      </c>
      <c r="B13" s="443" t="s">
        <v>453</v>
      </c>
      <c r="C13" s="643">
        <v>1112252569.2525272</v>
      </c>
      <c r="D13" s="637">
        <v>1054254060.30172</v>
      </c>
      <c r="E13" s="637">
        <v>9904657.3605499994</v>
      </c>
      <c r="F13" s="637">
        <v>0</v>
      </c>
      <c r="G13" s="637">
        <v>0</v>
      </c>
      <c r="H13" s="637">
        <v>20719395.928254198</v>
      </c>
      <c r="I13" s="637">
        <v>6130464.22150773</v>
      </c>
      <c r="J13" s="637">
        <v>279647.88442800002</v>
      </c>
      <c r="K13" s="637">
        <v>0</v>
      </c>
      <c r="L13" s="637">
        <v>37279113.0225529</v>
      </c>
      <c r="M13" s="637">
        <v>6480089.8010642203</v>
      </c>
      <c r="N13" s="637">
        <v>3873013.1087658801</v>
      </c>
      <c r="O13" s="637">
        <v>7330741.6936510801</v>
      </c>
      <c r="P13" s="637">
        <v>12701214.1109946</v>
      </c>
      <c r="Q13" s="637">
        <v>4985476.1444821199</v>
      </c>
      <c r="R13" s="637">
        <v>0</v>
      </c>
      <c r="S13" s="637">
        <v>0</v>
      </c>
      <c r="T13" s="637">
        <v>0</v>
      </c>
      <c r="U13" s="637">
        <v>0</v>
      </c>
      <c r="V13" s="637">
        <v>0</v>
      </c>
      <c r="W13" s="637">
        <v>0</v>
      </c>
      <c r="X13" s="637">
        <v>0</v>
      </c>
      <c r="Y13" s="637">
        <v>0</v>
      </c>
      <c r="Z13" s="637">
        <v>0</v>
      </c>
      <c r="AA13" s="637">
        <v>0</v>
      </c>
    </row>
    <row r="14" spans="1:28">
      <c r="A14" s="424">
        <v>1.6</v>
      </c>
      <c r="B14" s="443" t="s">
        <v>454</v>
      </c>
      <c r="C14" s="643">
        <v>210899666.27747276</v>
      </c>
      <c r="D14" s="637">
        <v>203372355.94158804</v>
      </c>
      <c r="E14" s="637">
        <v>3192585.5624648998</v>
      </c>
      <c r="F14" s="637">
        <v>0</v>
      </c>
      <c r="G14" s="637">
        <v>0</v>
      </c>
      <c r="H14" s="637">
        <v>5272540.55691191</v>
      </c>
      <c r="I14" s="637">
        <v>1394790.9920385601</v>
      </c>
      <c r="J14" s="637">
        <v>111179.69687499999</v>
      </c>
      <c r="K14" s="637">
        <v>0</v>
      </c>
      <c r="L14" s="637">
        <v>1751029.6023683499</v>
      </c>
      <c r="M14" s="637">
        <v>32630.955255000001</v>
      </c>
      <c r="N14" s="637">
        <v>127323.76783</v>
      </c>
      <c r="O14" s="637">
        <v>167943.17105999999</v>
      </c>
      <c r="P14" s="637">
        <v>341736.18859999999</v>
      </c>
      <c r="Q14" s="637">
        <v>126549.68161499999</v>
      </c>
      <c r="R14" s="637">
        <v>0</v>
      </c>
      <c r="S14" s="637">
        <v>0</v>
      </c>
      <c r="T14" s="637">
        <v>503740.17660444003</v>
      </c>
      <c r="U14" s="637">
        <v>0</v>
      </c>
      <c r="V14" s="637">
        <v>0</v>
      </c>
      <c r="W14" s="637">
        <v>0</v>
      </c>
      <c r="X14" s="637">
        <v>0</v>
      </c>
      <c r="Y14" s="637">
        <v>0</v>
      </c>
      <c r="Z14" s="637">
        <v>0</v>
      </c>
      <c r="AA14" s="637">
        <v>0</v>
      </c>
    </row>
    <row r="15" spans="1:28" s="647" customFormat="1">
      <c r="A15" s="646">
        <v>2</v>
      </c>
      <c r="B15" s="427" t="s">
        <v>455</v>
      </c>
      <c r="C15" s="639">
        <v>126258312.98</v>
      </c>
      <c r="D15" s="639">
        <v>126258312.98</v>
      </c>
      <c r="E15" s="639">
        <v>0</v>
      </c>
      <c r="F15" s="639">
        <v>0</v>
      </c>
      <c r="G15" s="639">
        <v>0</v>
      </c>
      <c r="H15" s="639">
        <v>0</v>
      </c>
      <c r="I15" s="639">
        <v>0</v>
      </c>
      <c r="J15" s="639">
        <v>0</v>
      </c>
      <c r="K15" s="639">
        <v>0</v>
      </c>
      <c r="L15" s="639">
        <v>0</v>
      </c>
      <c r="M15" s="639">
        <v>0</v>
      </c>
      <c r="N15" s="639">
        <v>0</v>
      </c>
      <c r="O15" s="639">
        <v>0</v>
      </c>
      <c r="P15" s="639">
        <v>0</v>
      </c>
      <c r="Q15" s="639">
        <v>0</v>
      </c>
      <c r="R15" s="639">
        <v>0</v>
      </c>
      <c r="S15" s="639">
        <v>0</v>
      </c>
      <c r="T15" s="639">
        <v>0</v>
      </c>
      <c r="U15" s="639">
        <v>0</v>
      </c>
      <c r="V15" s="639">
        <v>0</v>
      </c>
      <c r="W15" s="639">
        <v>0</v>
      </c>
      <c r="X15" s="639">
        <v>0</v>
      </c>
      <c r="Y15" s="639">
        <v>0</v>
      </c>
      <c r="Z15" s="639">
        <v>0</v>
      </c>
      <c r="AA15" s="639">
        <v>0</v>
      </c>
    </row>
    <row r="16" spans="1:28">
      <c r="A16" s="424">
        <v>2.1</v>
      </c>
      <c r="B16" s="443" t="s">
        <v>449</v>
      </c>
      <c r="C16" s="643">
        <v>35660148.590000004</v>
      </c>
      <c r="D16" s="637">
        <v>35660148.590000004</v>
      </c>
      <c r="E16" s="637"/>
      <c r="F16" s="637"/>
      <c r="G16" s="637"/>
      <c r="H16" s="637"/>
      <c r="I16" s="637"/>
      <c r="J16" s="637"/>
      <c r="K16" s="637"/>
      <c r="L16" s="637"/>
      <c r="M16" s="637"/>
      <c r="N16" s="637"/>
      <c r="O16" s="637"/>
      <c r="P16" s="637"/>
      <c r="Q16" s="637"/>
      <c r="R16" s="637"/>
      <c r="S16" s="637"/>
      <c r="T16" s="637"/>
      <c r="U16" s="637"/>
      <c r="V16" s="637"/>
      <c r="W16" s="637"/>
      <c r="X16" s="637"/>
      <c r="Y16" s="637"/>
      <c r="Z16" s="637"/>
      <c r="AA16" s="637"/>
    </row>
    <row r="17" spans="1:27">
      <c r="A17" s="424">
        <v>2.2000000000000002</v>
      </c>
      <c r="B17" s="443" t="s">
        <v>450</v>
      </c>
      <c r="C17" s="643">
        <v>90598164.390000001</v>
      </c>
      <c r="D17" s="637">
        <v>90598164.390000001</v>
      </c>
      <c r="E17" s="637"/>
      <c r="F17" s="637"/>
      <c r="G17" s="637"/>
      <c r="H17" s="637"/>
      <c r="I17" s="637"/>
      <c r="J17" s="637"/>
      <c r="K17" s="637"/>
      <c r="L17" s="637"/>
      <c r="M17" s="637"/>
      <c r="N17" s="637"/>
      <c r="O17" s="637"/>
      <c r="P17" s="637"/>
      <c r="Q17" s="637"/>
      <c r="R17" s="637"/>
      <c r="S17" s="637"/>
      <c r="T17" s="637"/>
      <c r="U17" s="637"/>
      <c r="V17" s="637"/>
      <c r="W17" s="637"/>
      <c r="X17" s="637"/>
      <c r="Y17" s="637"/>
      <c r="Z17" s="637"/>
      <c r="AA17" s="637"/>
    </row>
    <row r="18" spans="1:27">
      <c r="A18" s="424">
        <v>2.2999999999999998</v>
      </c>
      <c r="B18" s="443" t="s">
        <v>451</v>
      </c>
      <c r="C18" s="643">
        <v>0</v>
      </c>
      <c r="D18" s="637">
        <v>0</v>
      </c>
      <c r="E18" s="637"/>
      <c r="F18" s="637"/>
      <c r="G18" s="637"/>
      <c r="H18" s="637"/>
      <c r="I18" s="637"/>
      <c r="J18" s="637"/>
      <c r="K18" s="637"/>
      <c r="L18" s="637"/>
      <c r="M18" s="637"/>
      <c r="N18" s="637"/>
      <c r="O18" s="637"/>
      <c r="P18" s="637"/>
      <c r="Q18" s="637"/>
      <c r="R18" s="637"/>
      <c r="S18" s="637"/>
      <c r="T18" s="637"/>
      <c r="U18" s="637"/>
      <c r="V18" s="637"/>
      <c r="W18" s="637"/>
      <c r="X18" s="637"/>
      <c r="Y18" s="637"/>
      <c r="Z18" s="637"/>
      <c r="AA18" s="637"/>
    </row>
    <row r="19" spans="1:27">
      <c r="A19" s="424">
        <v>2.4</v>
      </c>
      <c r="B19" s="443" t="s">
        <v>452</v>
      </c>
      <c r="C19" s="643">
        <v>0</v>
      </c>
      <c r="D19" s="637">
        <v>0</v>
      </c>
      <c r="E19" s="637"/>
      <c r="F19" s="637"/>
      <c r="G19" s="637"/>
      <c r="H19" s="637"/>
      <c r="I19" s="637"/>
      <c r="J19" s="637"/>
      <c r="K19" s="637"/>
      <c r="L19" s="637"/>
      <c r="M19" s="637"/>
      <c r="N19" s="637"/>
      <c r="O19" s="637"/>
      <c r="P19" s="637"/>
      <c r="Q19" s="637"/>
      <c r="R19" s="637"/>
      <c r="S19" s="637"/>
      <c r="T19" s="637"/>
      <c r="U19" s="637"/>
      <c r="V19" s="637"/>
      <c r="W19" s="637"/>
      <c r="X19" s="637"/>
      <c r="Y19" s="637"/>
      <c r="Z19" s="637"/>
      <c r="AA19" s="637"/>
    </row>
    <row r="20" spans="1:27">
      <c r="A20" s="424">
        <v>2.5</v>
      </c>
      <c r="B20" s="443" t="s">
        <v>453</v>
      </c>
      <c r="C20" s="643">
        <v>0</v>
      </c>
      <c r="D20" s="637">
        <v>0</v>
      </c>
      <c r="E20" s="637"/>
      <c r="F20" s="637"/>
      <c r="G20" s="637"/>
      <c r="H20" s="637"/>
      <c r="I20" s="637"/>
      <c r="J20" s="637"/>
      <c r="K20" s="637"/>
      <c r="L20" s="637"/>
      <c r="M20" s="637"/>
      <c r="N20" s="637"/>
      <c r="O20" s="637"/>
      <c r="P20" s="637"/>
      <c r="Q20" s="637"/>
      <c r="R20" s="637"/>
      <c r="S20" s="637"/>
      <c r="T20" s="637"/>
      <c r="U20" s="637"/>
      <c r="V20" s="637"/>
      <c r="W20" s="637"/>
      <c r="X20" s="637"/>
      <c r="Y20" s="637"/>
      <c r="Z20" s="637"/>
      <c r="AA20" s="637"/>
    </row>
    <row r="21" spans="1:27">
      <c r="A21" s="424">
        <v>2.6</v>
      </c>
      <c r="B21" s="443" t="s">
        <v>454</v>
      </c>
      <c r="C21" s="643">
        <v>0</v>
      </c>
      <c r="D21" s="637">
        <v>0</v>
      </c>
      <c r="E21" s="637"/>
      <c r="F21" s="637"/>
      <c r="G21" s="637"/>
      <c r="H21" s="637"/>
      <c r="I21" s="637"/>
      <c r="J21" s="637"/>
      <c r="K21" s="637"/>
      <c r="L21" s="637"/>
      <c r="M21" s="637"/>
      <c r="N21" s="637"/>
      <c r="O21" s="637"/>
      <c r="P21" s="637"/>
      <c r="Q21" s="637"/>
      <c r="R21" s="637"/>
      <c r="S21" s="637"/>
      <c r="T21" s="637"/>
      <c r="U21" s="637"/>
      <c r="V21" s="637"/>
      <c r="W21" s="637"/>
      <c r="X21" s="637"/>
      <c r="Y21" s="637"/>
      <c r="Z21" s="637"/>
      <c r="AA21" s="637"/>
    </row>
    <row r="22" spans="1:27" s="647" customFormat="1">
      <c r="A22" s="646">
        <v>3</v>
      </c>
      <c r="B22" s="427" t="s">
        <v>456</v>
      </c>
      <c r="C22" s="639">
        <v>164672216.72550002</v>
      </c>
      <c r="D22" s="639">
        <v>104405069.91059799</v>
      </c>
      <c r="E22" s="644"/>
      <c r="F22" s="644"/>
      <c r="G22" s="644"/>
      <c r="H22" s="639">
        <v>1785450.5571579998</v>
      </c>
      <c r="I22" s="644"/>
      <c r="J22" s="644"/>
      <c r="K22" s="644"/>
      <c r="L22" s="639">
        <v>3040238.38583</v>
      </c>
      <c r="M22" s="644"/>
      <c r="N22" s="644"/>
      <c r="O22" s="644"/>
      <c r="P22" s="644"/>
      <c r="Q22" s="644"/>
      <c r="R22" s="644"/>
      <c r="S22" s="644"/>
      <c r="T22" s="639">
        <v>0</v>
      </c>
      <c r="U22" s="644"/>
      <c r="V22" s="644"/>
      <c r="W22" s="644"/>
      <c r="X22" s="644"/>
      <c r="Y22" s="644"/>
      <c r="Z22" s="644"/>
      <c r="AA22" s="644"/>
    </row>
    <row r="23" spans="1:27">
      <c r="A23" s="424">
        <v>3.1</v>
      </c>
      <c r="B23" s="443" t="s">
        <v>449</v>
      </c>
      <c r="C23" s="643">
        <v>0</v>
      </c>
      <c r="D23" s="637">
        <v>0</v>
      </c>
      <c r="E23" s="645"/>
      <c r="F23" s="645"/>
      <c r="G23" s="645"/>
      <c r="H23" s="637">
        <v>0</v>
      </c>
      <c r="I23" s="645"/>
      <c r="J23" s="645"/>
      <c r="K23" s="645"/>
      <c r="L23" s="637"/>
      <c r="M23" s="645"/>
      <c r="N23" s="645"/>
      <c r="O23" s="645"/>
      <c r="P23" s="645"/>
      <c r="Q23" s="645"/>
      <c r="R23" s="645"/>
      <c r="S23" s="645"/>
      <c r="T23" s="637">
        <v>0</v>
      </c>
      <c r="U23" s="645"/>
      <c r="V23" s="645"/>
      <c r="W23" s="645"/>
      <c r="X23" s="645"/>
      <c r="Y23" s="645"/>
      <c r="Z23" s="645"/>
      <c r="AA23" s="645"/>
    </row>
    <row r="24" spans="1:27">
      <c r="A24" s="424">
        <v>3.2</v>
      </c>
      <c r="B24" s="443" t="s">
        <v>450</v>
      </c>
      <c r="C24" s="643">
        <v>0</v>
      </c>
      <c r="D24" s="637">
        <v>0</v>
      </c>
      <c r="E24" s="645"/>
      <c r="F24" s="645"/>
      <c r="G24" s="645"/>
      <c r="H24" s="637">
        <v>0</v>
      </c>
      <c r="I24" s="645"/>
      <c r="J24" s="645"/>
      <c r="K24" s="645"/>
      <c r="L24" s="637"/>
      <c r="M24" s="645"/>
      <c r="N24" s="645"/>
      <c r="O24" s="645"/>
      <c r="P24" s="645"/>
      <c r="Q24" s="645"/>
      <c r="R24" s="645"/>
      <c r="S24" s="645"/>
      <c r="T24" s="637">
        <v>0</v>
      </c>
      <c r="U24" s="645"/>
      <c r="V24" s="645"/>
      <c r="W24" s="645"/>
      <c r="X24" s="645"/>
      <c r="Y24" s="645"/>
      <c r="Z24" s="645"/>
      <c r="AA24" s="645"/>
    </row>
    <row r="25" spans="1:27">
      <c r="A25" s="424">
        <v>3.3</v>
      </c>
      <c r="B25" s="443" t="s">
        <v>451</v>
      </c>
      <c r="C25" s="643">
        <v>0</v>
      </c>
      <c r="D25" s="637">
        <v>0</v>
      </c>
      <c r="E25" s="645"/>
      <c r="F25" s="645"/>
      <c r="G25" s="645"/>
      <c r="H25" s="637">
        <v>0</v>
      </c>
      <c r="I25" s="645"/>
      <c r="J25" s="645"/>
      <c r="K25" s="645"/>
      <c r="L25" s="637">
        <v>0</v>
      </c>
      <c r="M25" s="645"/>
      <c r="N25" s="645"/>
      <c r="O25" s="645"/>
      <c r="P25" s="645"/>
      <c r="Q25" s="645"/>
      <c r="R25" s="645"/>
      <c r="S25" s="645"/>
      <c r="T25" s="637">
        <v>0</v>
      </c>
      <c r="U25" s="645"/>
      <c r="V25" s="645"/>
      <c r="W25" s="645"/>
      <c r="X25" s="645"/>
      <c r="Y25" s="645"/>
      <c r="Z25" s="645"/>
      <c r="AA25" s="645"/>
    </row>
    <row r="26" spans="1:27">
      <c r="A26" s="424">
        <v>3.4</v>
      </c>
      <c r="B26" s="443" t="s">
        <v>452</v>
      </c>
      <c r="C26" s="643">
        <v>329373.77</v>
      </c>
      <c r="D26" s="637">
        <v>28299.439999999999</v>
      </c>
      <c r="E26" s="645"/>
      <c r="F26" s="645"/>
      <c r="G26" s="645"/>
      <c r="H26" s="637">
        <v>28299.439999999999</v>
      </c>
      <c r="I26" s="645"/>
      <c r="J26" s="645"/>
      <c r="K26" s="645"/>
      <c r="L26" s="637">
        <v>0</v>
      </c>
      <c r="M26" s="645"/>
      <c r="N26" s="645"/>
      <c r="O26" s="645"/>
      <c r="P26" s="645"/>
      <c r="Q26" s="645"/>
      <c r="R26" s="645"/>
      <c r="S26" s="645"/>
      <c r="T26" s="637">
        <v>0</v>
      </c>
      <c r="U26" s="645"/>
      <c r="V26" s="645"/>
      <c r="W26" s="645"/>
      <c r="X26" s="645"/>
      <c r="Y26" s="645"/>
      <c r="Z26" s="645"/>
      <c r="AA26" s="645"/>
    </row>
    <row r="27" spans="1:27">
      <c r="A27" s="424">
        <v>3.5</v>
      </c>
      <c r="B27" s="443" t="s">
        <v>453</v>
      </c>
      <c r="C27" s="643">
        <v>162128908.12189999</v>
      </c>
      <c r="D27" s="637">
        <v>102570206.98179799</v>
      </c>
      <c r="E27" s="645"/>
      <c r="F27" s="645"/>
      <c r="G27" s="645"/>
      <c r="H27" s="637">
        <v>1752878.1171579999</v>
      </c>
      <c r="I27" s="645"/>
      <c r="J27" s="645"/>
      <c r="K27" s="645"/>
      <c r="L27" s="637">
        <v>3023410.38583</v>
      </c>
      <c r="M27" s="645"/>
      <c r="N27" s="645"/>
      <c r="O27" s="645"/>
      <c r="P27" s="645"/>
      <c r="Q27" s="645"/>
      <c r="R27" s="645"/>
      <c r="S27" s="645"/>
      <c r="T27" s="637">
        <v>0</v>
      </c>
      <c r="U27" s="645"/>
      <c r="V27" s="645"/>
      <c r="W27" s="645"/>
      <c r="X27" s="645"/>
      <c r="Y27" s="645"/>
      <c r="Z27" s="645"/>
      <c r="AA27" s="645"/>
    </row>
    <row r="28" spans="1:27">
      <c r="A28" s="424">
        <v>3.6</v>
      </c>
      <c r="B28" s="443" t="s">
        <v>454</v>
      </c>
      <c r="C28" s="643">
        <v>2213934.8336</v>
      </c>
      <c r="D28" s="637">
        <v>1806563.4887999999</v>
      </c>
      <c r="E28" s="645"/>
      <c r="F28" s="645"/>
      <c r="G28" s="645"/>
      <c r="H28" s="637">
        <v>4273</v>
      </c>
      <c r="I28" s="645"/>
      <c r="J28" s="645"/>
      <c r="K28" s="645"/>
      <c r="L28" s="637">
        <v>16828</v>
      </c>
      <c r="M28" s="645"/>
      <c r="N28" s="645"/>
      <c r="O28" s="645"/>
      <c r="P28" s="645"/>
      <c r="Q28" s="645"/>
      <c r="R28" s="645"/>
      <c r="S28" s="645"/>
      <c r="T28" s="637">
        <v>0</v>
      </c>
      <c r="U28" s="645"/>
      <c r="V28" s="645"/>
      <c r="W28" s="645"/>
      <c r="X28" s="645"/>
      <c r="Y28" s="645"/>
      <c r="Z28" s="645"/>
      <c r="AA28" s="645"/>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&amp;C&amp;"Calibri"&amp;10&amp;K0078D7 Classification: Restricted to Partners&amp;1#_x000D_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AA22"/>
  <sheetViews>
    <sheetView showGridLines="0" zoomScaleNormal="100" workbookViewId="0">
      <selection activeCell="B20" sqref="B20:C20"/>
    </sheetView>
  </sheetViews>
  <sheetFormatPr defaultColWidth="9.140625" defaultRowHeight="15"/>
  <cols>
    <col min="1" max="1" width="11.85546875" style="434" bestFit="1" customWidth="1"/>
    <col min="2" max="2" width="90.28515625" style="434" bestFit="1" customWidth="1"/>
    <col min="3" max="3" width="20.140625" style="434" customWidth="1"/>
    <col min="4" max="4" width="22.28515625" style="434" customWidth="1"/>
    <col min="5" max="7" width="17.140625" style="434" customWidth="1"/>
    <col min="8" max="8" width="22.28515625" style="434" customWidth="1"/>
    <col min="9" max="10" width="17.140625" style="434" customWidth="1"/>
    <col min="11" max="27" width="22.28515625" style="434" customWidth="1"/>
    <col min="28" max="16384" width="9.140625" style="434"/>
  </cols>
  <sheetData>
    <row r="1" spans="1:27">
      <c r="A1" s="377" t="s">
        <v>108</v>
      </c>
      <c r="B1" s="296" t="str">
        <f>Info!C2</f>
        <v>ს.ს "პროკრედიტ ბანკი"</v>
      </c>
    </row>
    <row r="2" spans="1:27">
      <c r="A2" s="377" t="s">
        <v>109</v>
      </c>
      <c r="B2" s="380">
        <f>'1. key ratios'!B2</f>
        <v>45473</v>
      </c>
    </row>
    <row r="3" spans="1:27">
      <c r="A3" s="379" t="s">
        <v>457</v>
      </c>
      <c r="C3" s="436"/>
    </row>
    <row r="4" spans="1:27" ht="15.75" thickBot="1">
      <c r="A4" s="379"/>
      <c r="B4" s="436"/>
      <c r="C4" s="436"/>
    </row>
    <row r="5" spans="1:27" ht="13.5" customHeight="1">
      <c r="A5" s="787" t="s">
        <v>679</v>
      </c>
      <c r="B5" s="788"/>
      <c r="C5" s="784" t="s">
        <v>458</v>
      </c>
      <c r="D5" s="785"/>
      <c r="E5" s="785"/>
      <c r="F5" s="785"/>
      <c r="G5" s="785"/>
      <c r="H5" s="785"/>
      <c r="I5" s="785"/>
      <c r="J5" s="785"/>
      <c r="K5" s="785"/>
      <c r="L5" s="785"/>
      <c r="M5" s="785"/>
      <c r="N5" s="785"/>
      <c r="O5" s="785"/>
      <c r="P5" s="785"/>
      <c r="Q5" s="785"/>
      <c r="R5" s="785"/>
      <c r="S5" s="785"/>
      <c r="T5" s="785"/>
      <c r="U5" s="785"/>
      <c r="V5" s="785"/>
      <c r="W5" s="785"/>
      <c r="X5" s="785"/>
      <c r="Y5" s="785"/>
      <c r="Z5" s="785"/>
      <c r="AA5" s="786"/>
    </row>
    <row r="6" spans="1:27" ht="12" customHeight="1">
      <c r="A6" s="789"/>
      <c r="B6" s="790"/>
      <c r="C6" s="793" t="s">
        <v>66</v>
      </c>
      <c r="D6" s="758" t="s">
        <v>670</v>
      </c>
      <c r="E6" s="758"/>
      <c r="F6" s="758"/>
      <c r="G6" s="758"/>
      <c r="H6" s="779" t="s">
        <v>669</v>
      </c>
      <c r="I6" s="780"/>
      <c r="J6" s="780"/>
      <c r="K6" s="780"/>
      <c r="L6" s="458"/>
      <c r="M6" s="762" t="s">
        <v>668</v>
      </c>
      <c r="N6" s="762"/>
      <c r="O6" s="762"/>
      <c r="P6" s="762"/>
      <c r="Q6" s="762"/>
      <c r="R6" s="762"/>
      <c r="S6" s="760"/>
      <c r="T6" s="458"/>
      <c r="U6" s="762" t="s">
        <v>667</v>
      </c>
      <c r="V6" s="762"/>
      <c r="W6" s="762"/>
      <c r="X6" s="762"/>
      <c r="Y6" s="762"/>
      <c r="Z6" s="762"/>
      <c r="AA6" s="783"/>
    </row>
    <row r="7" spans="1:27" ht="45">
      <c r="A7" s="791"/>
      <c r="B7" s="792"/>
      <c r="C7" s="794"/>
      <c r="D7" s="456"/>
      <c r="E7" s="431" t="s">
        <v>447</v>
      </c>
      <c r="F7" s="431" t="s">
        <v>665</v>
      </c>
      <c r="G7" s="431" t="s">
        <v>666</v>
      </c>
      <c r="H7" s="435"/>
      <c r="I7" s="431" t="s">
        <v>447</v>
      </c>
      <c r="J7" s="431" t="s">
        <v>665</v>
      </c>
      <c r="K7" s="431" t="s">
        <v>666</v>
      </c>
      <c r="L7" s="453"/>
      <c r="M7" s="431" t="s">
        <v>447</v>
      </c>
      <c r="N7" s="431" t="s">
        <v>678</v>
      </c>
      <c r="O7" s="431" t="s">
        <v>677</v>
      </c>
      <c r="P7" s="431" t="s">
        <v>676</v>
      </c>
      <c r="Q7" s="431" t="s">
        <v>675</v>
      </c>
      <c r="R7" s="431" t="s">
        <v>674</v>
      </c>
      <c r="S7" s="431" t="s">
        <v>660</v>
      </c>
      <c r="T7" s="453"/>
      <c r="U7" s="431" t="s">
        <v>447</v>
      </c>
      <c r="V7" s="431" t="s">
        <v>678</v>
      </c>
      <c r="W7" s="431" t="s">
        <v>677</v>
      </c>
      <c r="X7" s="431" t="s">
        <v>676</v>
      </c>
      <c r="Y7" s="431" t="s">
        <v>675</v>
      </c>
      <c r="Z7" s="431" t="s">
        <v>674</v>
      </c>
      <c r="AA7" s="431" t="s">
        <v>660</v>
      </c>
    </row>
    <row r="8" spans="1:27" s="647" customFormat="1">
      <c r="A8" s="478">
        <v>1</v>
      </c>
      <c r="B8" s="479" t="s">
        <v>448</v>
      </c>
      <c r="C8" s="648">
        <v>1325794488.75</v>
      </c>
      <c r="D8" s="639">
        <v>1260268669.077302</v>
      </c>
      <c r="E8" s="639">
        <v>13097242.9230149</v>
      </c>
      <c r="F8" s="639">
        <v>0</v>
      </c>
      <c r="G8" s="639">
        <v>0</v>
      </c>
      <c r="H8" s="639">
        <v>25991936.485166125</v>
      </c>
      <c r="I8" s="639">
        <v>7525255.2135462882</v>
      </c>
      <c r="J8" s="639">
        <v>390827.58130300004</v>
      </c>
      <c r="K8" s="639">
        <v>0</v>
      </c>
      <c r="L8" s="639">
        <v>39030142.624921255</v>
      </c>
      <c r="M8" s="639">
        <v>6512720.7563192202</v>
      </c>
      <c r="N8" s="639">
        <v>4000336.8765958799</v>
      </c>
      <c r="O8" s="639">
        <v>7498684.8647110797</v>
      </c>
      <c r="P8" s="639">
        <v>13042950.29959462</v>
      </c>
      <c r="Q8" s="639">
        <v>5112025.8260971196</v>
      </c>
      <c r="R8" s="639">
        <v>0</v>
      </c>
      <c r="S8" s="639">
        <v>0</v>
      </c>
      <c r="T8" s="639">
        <v>503740.17660444003</v>
      </c>
      <c r="U8" s="639">
        <v>0</v>
      </c>
      <c r="V8" s="639">
        <v>0</v>
      </c>
      <c r="W8" s="639">
        <v>0</v>
      </c>
      <c r="X8" s="639">
        <v>0</v>
      </c>
      <c r="Y8" s="639">
        <v>0</v>
      </c>
      <c r="Z8" s="639">
        <v>0</v>
      </c>
      <c r="AA8" s="663">
        <v>0</v>
      </c>
    </row>
    <row r="9" spans="1:27">
      <c r="A9" s="471">
        <v>1.1000000000000001</v>
      </c>
      <c r="B9" s="477" t="s">
        <v>459</v>
      </c>
      <c r="C9" s="650">
        <v>1315558079.7335439</v>
      </c>
      <c r="D9" s="637">
        <v>1250986351.3493464</v>
      </c>
      <c r="E9" s="637">
        <v>13011435.473014899</v>
      </c>
      <c r="F9" s="637">
        <v>0</v>
      </c>
      <c r="G9" s="637">
        <v>0</v>
      </c>
      <c r="H9" s="637">
        <v>25928569.186166126</v>
      </c>
      <c r="I9" s="637">
        <v>7525255.2135462882</v>
      </c>
      <c r="J9" s="637">
        <v>362340.62130300002</v>
      </c>
      <c r="K9" s="637">
        <v>0</v>
      </c>
      <c r="L9" s="637">
        <v>38139419.021426857</v>
      </c>
      <c r="M9" s="637">
        <v>6502038.2063192204</v>
      </c>
      <c r="N9" s="637">
        <v>3471231.5831014803</v>
      </c>
      <c r="O9" s="637">
        <v>7452837.7447110806</v>
      </c>
      <c r="P9" s="637">
        <v>12741538.489594622</v>
      </c>
      <c r="Q9" s="637">
        <v>5112025.8260971196</v>
      </c>
      <c r="R9" s="637">
        <v>0</v>
      </c>
      <c r="S9" s="637">
        <v>0</v>
      </c>
      <c r="T9" s="637">
        <v>503740.17660444003</v>
      </c>
      <c r="U9" s="637">
        <v>0</v>
      </c>
      <c r="V9" s="637">
        <v>0</v>
      </c>
      <c r="W9" s="637">
        <v>0</v>
      </c>
      <c r="X9" s="637">
        <v>0</v>
      </c>
      <c r="Y9" s="637">
        <v>0</v>
      </c>
      <c r="Z9" s="637">
        <v>0</v>
      </c>
      <c r="AA9" s="649">
        <v>0</v>
      </c>
    </row>
    <row r="10" spans="1:27">
      <c r="A10" s="475" t="s">
        <v>157</v>
      </c>
      <c r="B10" s="476" t="s">
        <v>460</v>
      </c>
      <c r="C10" s="651">
        <v>1260932184.684824</v>
      </c>
      <c r="D10" s="637">
        <v>1197009824.830627</v>
      </c>
      <c r="E10" s="637">
        <v>11369130.938674899</v>
      </c>
      <c r="F10" s="637">
        <v>0</v>
      </c>
      <c r="G10" s="637">
        <v>0</v>
      </c>
      <c r="H10" s="637">
        <v>25728491.656166125</v>
      </c>
      <c r="I10" s="637">
        <v>7525255.2135462882</v>
      </c>
      <c r="J10" s="637">
        <v>362340.62130300002</v>
      </c>
      <c r="K10" s="637">
        <v>0</v>
      </c>
      <c r="L10" s="637">
        <v>37690128.021426864</v>
      </c>
      <c r="M10" s="637">
        <v>6502038.2063192204</v>
      </c>
      <c r="N10" s="637">
        <v>3471231.5831014803</v>
      </c>
      <c r="O10" s="637">
        <v>7003546.7447110796</v>
      </c>
      <c r="P10" s="637">
        <v>12741538.489594622</v>
      </c>
      <c r="Q10" s="637">
        <v>5112025.8260971196</v>
      </c>
      <c r="R10" s="637">
        <v>0</v>
      </c>
      <c r="S10" s="637">
        <v>0</v>
      </c>
      <c r="T10" s="637">
        <v>503740.17660444003</v>
      </c>
      <c r="U10" s="637">
        <v>0</v>
      </c>
      <c r="V10" s="637">
        <v>0</v>
      </c>
      <c r="W10" s="637">
        <v>0</v>
      </c>
      <c r="X10" s="637">
        <v>0</v>
      </c>
      <c r="Y10" s="637">
        <v>0</v>
      </c>
      <c r="Z10" s="637">
        <v>0</v>
      </c>
      <c r="AA10" s="649">
        <v>0</v>
      </c>
    </row>
    <row r="11" spans="1:27">
      <c r="A11" s="473" t="s">
        <v>461</v>
      </c>
      <c r="B11" s="474" t="s">
        <v>462</v>
      </c>
      <c r="C11" s="652">
        <v>593227801.76501834</v>
      </c>
      <c r="D11" s="637">
        <v>564053063.61606729</v>
      </c>
      <c r="E11" s="637">
        <v>5970286.6182629</v>
      </c>
      <c r="F11" s="637">
        <v>0</v>
      </c>
      <c r="G11" s="637">
        <v>0</v>
      </c>
      <c r="H11" s="637">
        <v>13647331.905569395</v>
      </c>
      <c r="I11" s="637">
        <v>520141.97722256003</v>
      </c>
      <c r="J11" s="637">
        <v>362340.62130300002</v>
      </c>
      <c r="K11" s="637">
        <v>0</v>
      </c>
      <c r="L11" s="637">
        <v>15527406.243380897</v>
      </c>
      <c r="M11" s="637">
        <v>570699.56469729997</v>
      </c>
      <c r="N11" s="637">
        <v>3471231.5831014803</v>
      </c>
      <c r="O11" s="637">
        <v>960764.21106</v>
      </c>
      <c r="P11" s="637">
        <v>8425795.2485083789</v>
      </c>
      <c r="Q11" s="637">
        <v>855644.84016983991</v>
      </c>
      <c r="R11" s="637">
        <v>0</v>
      </c>
      <c r="S11" s="637">
        <v>0</v>
      </c>
      <c r="T11" s="637">
        <v>0</v>
      </c>
      <c r="U11" s="637">
        <v>0</v>
      </c>
      <c r="V11" s="637">
        <v>0</v>
      </c>
      <c r="W11" s="637">
        <v>0</v>
      </c>
      <c r="X11" s="637">
        <v>0</v>
      </c>
      <c r="Y11" s="637">
        <v>0</v>
      </c>
      <c r="Z11" s="637">
        <v>0</v>
      </c>
      <c r="AA11" s="649">
        <v>0</v>
      </c>
    </row>
    <row r="12" spans="1:27">
      <c r="A12" s="473" t="s">
        <v>463</v>
      </c>
      <c r="B12" s="474" t="s">
        <v>464</v>
      </c>
      <c r="C12" s="652">
        <v>200446919.70388255</v>
      </c>
      <c r="D12" s="637">
        <v>194924023.09890732</v>
      </c>
      <c r="E12" s="637">
        <v>1662286.9424919998</v>
      </c>
      <c r="F12" s="637">
        <v>0</v>
      </c>
      <c r="G12" s="637"/>
      <c r="H12" s="637">
        <v>4864441.4096077299</v>
      </c>
      <c r="I12" s="637">
        <v>3164236.5872077299</v>
      </c>
      <c r="J12" s="637">
        <v>0</v>
      </c>
      <c r="K12" s="637">
        <v>0</v>
      </c>
      <c r="L12" s="637">
        <v>658455.19536744</v>
      </c>
      <c r="M12" s="637">
        <v>0</v>
      </c>
      <c r="N12" s="637">
        <v>0</v>
      </c>
      <c r="O12" s="637">
        <v>0</v>
      </c>
      <c r="P12" s="637">
        <v>273383.329608</v>
      </c>
      <c r="Q12" s="637">
        <v>0</v>
      </c>
      <c r="R12" s="637">
        <v>0</v>
      </c>
      <c r="S12" s="637">
        <v>0</v>
      </c>
      <c r="T12" s="637">
        <v>0</v>
      </c>
      <c r="U12" s="637">
        <v>0</v>
      </c>
      <c r="V12" s="637">
        <v>0</v>
      </c>
      <c r="W12" s="637">
        <v>0</v>
      </c>
      <c r="X12" s="637">
        <v>0</v>
      </c>
      <c r="Y12" s="637">
        <v>0</v>
      </c>
      <c r="Z12" s="637">
        <v>0</v>
      </c>
      <c r="AA12" s="649">
        <v>0</v>
      </c>
    </row>
    <row r="13" spans="1:27">
      <c r="A13" s="473" t="s">
        <v>465</v>
      </c>
      <c r="B13" s="474" t="s">
        <v>466</v>
      </c>
      <c r="C13" s="652">
        <v>115437159.04404247</v>
      </c>
      <c r="D13" s="637">
        <v>112791974.17898747</v>
      </c>
      <c r="E13" s="637">
        <v>1518221.903004</v>
      </c>
      <c r="F13" s="637">
        <v>0</v>
      </c>
      <c r="G13" s="637"/>
      <c r="H13" s="637">
        <v>2645184.8650549999</v>
      </c>
      <c r="I13" s="637">
        <v>2037998.7901999999</v>
      </c>
      <c r="J13" s="637">
        <v>0</v>
      </c>
      <c r="K13" s="637">
        <v>0</v>
      </c>
      <c r="L13" s="637">
        <v>0</v>
      </c>
      <c r="M13" s="637">
        <v>0</v>
      </c>
      <c r="N13" s="637">
        <v>0</v>
      </c>
      <c r="O13" s="637">
        <v>0</v>
      </c>
      <c r="P13" s="637">
        <v>0</v>
      </c>
      <c r="Q13" s="637">
        <v>0</v>
      </c>
      <c r="R13" s="637">
        <v>0</v>
      </c>
      <c r="S13" s="637">
        <v>0</v>
      </c>
      <c r="T13" s="637">
        <v>0</v>
      </c>
      <c r="U13" s="637">
        <v>0</v>
      </c>
      <c r="V13" s="637">
        <v>0</v>
      </c>
      <c r="W13" s="637">
        <v>0</v>
      </c>
      <c r="X13" s="637">
        <v>0</v>
      </c>
      <c r="Y13" s="637">
        <v>0</v>
      </c>
      <c r="Z13" s="637">
        <v>0</v>
      </c>
      <c r="AA13" s="649">
        <v>0</v>
      </c>
    </row>
    <row r="14" spans="1:27">
      <c r="A14" s="473" t="s">
        <v>467</v>
      </c>
      <c r="B14" s="474" t="s">
        <v>468</v>
      </c>
      <c r="C14" s="652">
        <v>351820304.17188001</v>
      </c>
      <c r="D14" s="637">
        <v>325240763.93666303</v>
      </c>
      <c r="E14" s="637">
        <v>2218335.4749159999</v>
      </c>
      <c r="F14" s="637">
        <v>0</v>
      </c>
      <c r="G14" s="637"/>
      <c r="H14" s="637">
        <v>4571533.4759340007</v>
      </c>
      <c r="I14" s="637">
        <v>1802877.858916</v>
      </c>
      <c r="J14" s="637">
        <v>0</v>
      </c>
      <c r="K14" s="637">
        <v>0</v>
      </c>
      <c r="L14" s="637">
        <v>21504266.582678519</v>
      </c>
      <c r="M14" s="637">
        <v>5931338.6416219203</v>
      </c>
      <c r="N14" s="637">
        <v>0</v>
      </c>
      <c r="O14" s="637">
        <v>6042782.53365108</v>
      </c>
      <c r="P14" s="637">
        <v>4042359.91147824</v>
      </c>
      <c r="Q14" s="637">
        <v>4256380.98592728</v>
      </c>
      <c r="R14" s="637">
        <v>0</v>
      </c>
      <c r="S14" s="637">
        <v>0</v>
      </c>
      <c r="T14" s="637">
        <v>503740.17660444003</v>
      </c>
      <c r="U14" s="637">
        <v>0</v>
      </c>
      <c r="V14" s="637">
        <v>0</v>
      </c>
      <c r="W14" s="637">
        <v>0</v>
      </c>
      <c r="X14" s="637">
        <v>0</v>
      </c>
      <c r="Y14" s="637">
        <v>0</v>
      </c>
      <c r="Z14" s="637">
        <v>0</v>
      </c>
      <c r="AA14" s="649">
        <v>0</v>
      </c>
    </row>
    <row r="15" spans="1:27">
      <c r="A15" s="472">
        <v>1.2</v>
      </c>
      <c r="B15" s="470" t="s">
        <v>673</v>
      </c>
      <c r="C15" s="650">
        <v>28727675.234772459</v>
      </c>
      <c r="D15" s="637">
        <v>4784770.2017810112</v>
      </c>
      <c r="E15" s="637">
        <v>101761.66585900003</v>
      </c>
      <c r="F15" s="637">
        <v>0</v>
      </c>
      <c r="G15" s="637">
        <v>0</v>
      </c>
      <c r="H15" s="637">
        <v>1113784.2277339997</v>
      </c>
      <c r="I15" s="637">
        <v>406882.99379700003</v>
      </c>
      <c r="J15" s="637">
        <v>32550.699783</v>
      </c>
      <c r="K15" s="637">
        <v>0</v>
      </c>
      <c r="L15" s="637">
        <v>22325380.628652997</v>
      </c>
      <c r="M15" s="637">
        <v>3791567.980397</v>
      </c>
      <c r="N15" s="637">
        <v>2293799.1981410002</v>
      </c>
      <c r="O15" s="637">
        <v>3198353.6819990003</v>
      </c>
      <c r="P15" s="637">
        <v>7918655.1530560004</v>
      </c>
      <c r="Q15" s="637">
        <v>3698794.2724409997</v>
      </c>
      <c r="R15" s="637">
        <v>0</v>
      </c>
      <c r="S15" s="637">
        <v>0</v>
      </c>
      <c r="T15" s="637">
        <v>503740.17660444003</v>
      </c>
      <c r="U15" s="637">
        <v>0</v>
      </c>
      <c r="V15" s="637">
        <v>0</v>
      </c>
      <c r="W15" s="637">
        <v>0</v>
      </c>
      <c r="X15" s="637">
        <v>0</v>
      </c>
      <c r="Y15" s="637">
        <v>0</v>
      </c>
      <c r="Z15" s="637">
        <v>0</v>
      </c>
      <c r="AA15" s="649">
        <v>0</v>
      </c>
    </row>
    <row r="16" spans="1:27">
      <c r="A16" s="471">
        <v>1.3</v>
      </c>
      <c r="B16" s="470" t="s">
        <v>469</v>
      </c>
      <c r="C16" s="653"/>
      <c r="D16" s="654"/>
      <c r="E16" s="654"/>
      <c r="F16" s="654"/>
      <c r="G16" s="654"/>
      <c r="H16" s="654"/>
      <c r="I16" s="654"/>
      <c r="J16" s="654"/>
      <c r="K16" s="654"/>
      <c r="L16" s="654"/>
      <c r="M16" s="654"/>
      <c r="N16" s="654"/>
      <c r="O16" s="654"/>
      <c r="P16" s="654"/>
      <c r="Q16" s="654"/>
      <c r="R16" s="654"/>
      <c r="S16" s="654"/>
      <c r="T16" s="654"/>
      <c r="U16" s="654"/>
      <c r="V16" s="654"/>
      <c r="W16" s="654"/>
      <c r="X16" s="654"/>
      <c r="Y16" s="654"/>
      <c r="Z16" s="654"/>
      <c r="AA16" s="655"/>
    </row>
    <row r="17" spans="1:27" ht="30">
      <c r="A17" s="467" t="s">
        <v>470</v>
      </c>
      <c r="B17" s="469" t="s">
        <v>471</v>
      </c>
      <c r="C17" s="656">
        <v>1254361711.1298988</v>
      </c>
      <c r="D17" s="637">
        <v>1195114219.8320987</v>
      </c>
      <c r="E17" s="637">
        <v>12786892.192700002</v>
      </c>
      <c r="F17" s="637">
        <v>0</v>
      </c>
      <c r="G17" s="637">
        <v>0</v>
      </c>
      <c r="H17" s="637">
        <v>24979886.056799997</v>
      </c>
      <c r="I17" s="637">
        <v>7209346.1394999987</v>
      </c>
      <c r="J17" s="637">
        <v>362340.61680000002</v>
      </c>
      <c r="K17" s="637">
        <v>0</v>
      </c>
      <c r="L17" s="637">
        <v>33877582.321000002</v>
      </c>
      <c r="M17" s="637">
        <v>6217057.0379000008</v>
      </c>
      <c r="N17" s="637">
        <v>3220829.9351000004</v>
      </c>
      <c r="O17" s="637">
        <v>6350394.5466999998</v>
      </c>
      <c r="P17" s="637">
        <v>10539718.131900001</v>
      </c>
      <c r="Q17" s="637">
        <v>4765919.1601999998</v>
      </c>
      <c r="R17" s="637">
        <v>0</v>
      </c>
      <c r="S17" s="637">
        <v>0</v>
      </c>
      <c r="T17" s="637">
        <v>390022.92</v>
      </c>
      <c r="U17" s="637">
        <v>0</v>
      </c>
      <c r="V17" s="637">
        <v>0</v>
      </c>
      <c r="W17" s="637">
        <v>0</v>
      </c>
      <c r="X17" s="637">
        <v>0</v>
      </c>
      <c r="Y17" s="637">
        <v>0</v>
      </c>
      <c r="Z17" s="637">
        <v>0</v>
      </c>
      <c r="AA17" s="649">
        <v>0</v>
      </c>
    </row>
    <row r="18" spans="1:27" ht="30">
      <c r="A18" s="465" t="s">
        <v>472</v>
      </c>
      <c r="B18" s="466" t="s">
        <v>473</v>
      </c>
      <c r="C18" s="657">
        <v>1143848720.753999</v>
      </c>
      <c r="D18" s="637">
        <v>1095886255.0866003</v>
      </c>
      <c r="E18" s="637">
        <v>10633135.218</v>
      </c>
      <c r="F18" s="637">
        <v>0</v>
      </c>
      <c r="G18" s="637">
        <v>0</v>
      </c>
      <c r="H18" s="637">
        <v>23910690.899299987</v>
      </c>
      <c r="I18" s="637">
        <v>6838631.5690000001</v>
      </c>
      <c r="J18" s="637">
        <v>359045.4546</v>
      </c>
      <c r="K18" s="637">
        <v>0</v>
      </c>
      <c r="L18" s="637">
        <v>23661751.848099995</v>
      </c>
      <c r="M18" s="637">
        <v>714985.55999999994</v>
      </c>
      <c r="N18" s="637">
        <v>3190352.3054</v>
      </c>
      <c r="O18" s="637">
        <v>1599391.7371999999</v>
      </c>
      <c r="P18" s="637">
        <v>10783314.690400003</v>
      </c>
      <c r="Q18" s="637">
        <v>4632876.6721000001</v>
      </c>
      <c r="R18" s="637">
        <v>0</v>
      </c>
      <c r="S18" s="637">
        <v>0</v>
      </c>
      <c r="T18" s="637">
        <v>390022.92</v>
      </c>
      <c r="U18" s="637">
        <v>0</v>
      </c>
      <c r="V18" s="637">
        <v>0</v>
      </c>
      <c r="W18" s="637">
        <v>0</v>
      </c>
      <c r="X18" s="637">
        <v>0</v>
      </c>
      <c r="Y18" s="637">
        <v>0</v>
      </c>
      <c r="Z18" s="637">
        <v>0</v>
      </c>
      <c r="AA18" s="649">
        <v>0</v>
      </c>
    </row>
    <row r="19" spans="1:27">
      <c r="A19" s="467" t="s">
        <v>474</v>
      </c>
      <c r="B19" s="468" t="s">
        <v>475</v>
      </c>
      <c r="C19" s="658">
        <v>1157199099.7311363</v>
      </c>
      <c r="D19" s="637">
        <v>1099604160.1548343</v>
      </c>
      <c r="E19" s="637">
        <v>11116093.783205096</v>
      </c>
      <c r="F19" s="637">
        <v>0</v>
      </c>
      <c r="G19" s="637">
        <v>0</v>
      </c>
      <c r="H19" s="637">
        <v>34514252.215472884</v>
      </c>
      <c r="I19" s="637">
        <v>4994085.0144697083</v>
      </c>
      <c r="J19" s="637">
        <v>406159.34039699996</v>
      </c>
      <c r="K19" s="637">
        <v>0</v>
      </c>
      <c r="L19" s="637">
        <v>23080687.360829737</v>
      </c>
      <c r="M19" s="637">
        <v>3556403.1829807796</v>
      </c>
      <c r="N19" s="637">
        <v>2646094.1574985199</v>
      </c>
      <c r="O19" s="637">
        <v>1869985.9589399998</v>
      </c>
      <c r="P19" s="637">
        <v>11363558.198483618</v>
      </c>
      <c r="Q19" s="637">
        <v>686280.15993016004</v>
      </c>
      <c r="R19" s="637">
        <v>0</v>
      </c>
      <c r="S19" s="637">
        <v>0</v>
      </c>
      <c r="T19" s="637">
        <v>0</v>
      </c>
      <c r="U19" s="637">
        <v>0</v>
      </c>
      <c r="V19" s="637">
        <v>0</v>
      </c>
      <c r="W19" s="637">
        <v>0</v>
      </c>
      <c r="X19" s="637">
        <v>0</v>
      </c>
      <c r="Y19" s="637">
        <v>0</v>
      </c>
      <c r="Z19" s="637">
        <v>0</v>
      </c>
      <c r="AA19" s="649">
        <v>0</v>
      </c>
    </row>
    <row r="20" spans="1:27">
      <c r="A20" s="465" t="s">
        <v>476</v>
      </c>
      <c r="B20" s="466" t="s">
        <v>477</v>
      </c>
      <c r="C20" s="657">
        <v>1014934308.0881932</v>
      </c>
      <c r="D20" s="637">
        <v>964015102.48147416</v>
      </c>
      <c r="E20" s="637">
        <v>7719856.9569410989</v>
      </c>
      <c r="F20" s="637">
        <v>0</v>
      </c>
      <c r="G20" s="637">
        <v>0</v>
      </c>
      <c r="H20" s="637">
        <v>31436893.024267893</v>
      </c>
      <c r="I20" s="637">
        <v>2323872.9599697101</v>
      </c>
      <c r="J20" s="637">
        <v>406159.34039699996</v>
      </c>
      <c r="K20" s="637">
        <v>0</v>
      </c>
      <c r="L20" s="637">
        <v>19482312.58245166</v>
      </c>
      <c r="M20" s="637">
        <v>955289.57460269995</v>
      </c>
      <c r="N20" s="637">
        <v>2646094.1574985199</v>
      </c>
      <c r="O20" s="637">
        <v>872724.78894</v>
      </c>
      <c r="P20" s="637">
        <v>11363558.198483618</v>
      </c>
      <c r="Q20" s="637">
        <v>686280.15993016004</v>
      </c>
      <c r="R20" s="637">
        <v>0</v>
      </c>
      <c r="S20" s="637">
        <v>0</v>
      </c>
      <c r="T20" s="637">
        <v>0</v>
      </c>
      <c r="U20" s="637">
        <v>0</v>
      </c>
      <c r="V20" s="637">
        <v>0</v>
      </c>
      <c r="W20" s="637">
        <v>0</v>
      </c>
      <c r="X20" s="637">
        <v>0</v>
      </c>
      <c r="Y20" s="637">
        <v>0</v>
      </c>
      <c r="Z20" s="637">
        <v>0</v>
      </c>
      <c r="AA20" s="649">
        <v>0</v>
      </c>
    </row>
    <row r="21" spans="1:27">
      <c r="A21" s="464">
        <v>1.4</v>
      </c>
      <c r="B21" s="463" t="s">
        <v>496</v>
      </c>
      <c r="C21" s="659">
        <v>25256866.229999993</v>
      </c>
      <c r="D21" s="637">
        <v>25102683.979999993</v>
      </c>
      <c r="E21" s="637">
        <v>449375.64999999997</v>
      </c>
      <c r="F21" s="637">
        <v>0</v>
      </c>
      <c r="G21" s="637">
        <v>0</v>
      </c>
      <c r="H21" s="637">
        <v>154182.25</v>
      </c>
      <c r="I21" s="637">
        <v>154182.25</v>
      </c>
      <c r="J21" s="637">
        <v>0</v>
      </c>
      <c r="K21" s="637">
        <v>0</v>
      </c>
      <c r="L21" s="637">
        <v>0</v>
      </c>
      <c r="M21" s="637">
        <v>0</v>
      </c>
      <c r="N21" s="637">
        <v>0</v>
      </c>
      <c r="O21" s="637">
        <v>0</v>
      </c>
      <c r="P21" s="637">
        <v>0</v>
      </c>
      <c r="Q21" s="637">
        <v>0</v>
      </c>
      <c r="R21" s="637">
        <v>0</v>
      </c>
      <c r="S21" s="637">
        <v>0</v>
      </c>
      <c r="T21" s="637">
        <v>0</v>
      </c>
      <c r="U21" s="637">
        <v>0</v>
      </c>
      <c r="V21" s="637">
        <v>0</v>
      </c>
      <c r="W21" s="637">
        <v>0</v>
      </c>
      <c r="X21" s="637">
        <v>0</v>
      </c>
      <c r="Y21" s="637">
        <v>0</v>
      </c>
      <c r="Z21" s="637">
        <v>0</v>
      </c>
      <c r="AA21" s="649">
        <v>0</v>
      </c>
    </row>
    <row r="22" spans="1:27" ht="15.75" thickBot="1">
      <c r="A22" s="462">
        <v>1.5</v>
      </c>
      <c r="B22" s="461" t="s">
        <v>497</v>
      </c>
      <c r="C22" s="660">
        <v>48593320.870500013</v>
      </c>
      <c r="D22" s="661">
        <v>41125604.436800011</v>
      </c>
      <c r="E22" s="661">
        <v>919943.71169999999</v>
      </c>
      <c r="F22" s="661">
        <v>0</v>
      </c>
      <c r="G22" s="661">
        <v>0</v>
      </c>
      <c r="H22" s="661">
        <v>2025420.0799999998</v>
      </c>
      <c r="I22" s="661">
        <v>2025420.0799999998</v>
      </c>
      <c r="J22" s="661">
        <v>0</v>
      </c>
      <c r="K22" s="661">
        <v>0</v>
      </c>
      <c r="L22" s="661">
        <v>5442296.3536999999</v>
      </c>
      <c r="M22" s="661">
        <v>0</v>
      </c>
      <c r="N22" s="661">
        <v>0</v>
      </c>
      <c r="O22" s="661">
        <v>5442296.3536999999</v>
      </c>
      <c r="P22" s="661">
        <v>0</v>
      </c>
      <c r="Q22" s="661">
        <v>0</v>
      </c>
      <c r="R22" s="661">
        <v>0</v>
      </c>
      <c r="S22" s="661">
        <v>0</v>
      </c>
      <c r="T22" s="661">
        <v>0</v>
      </c>
      <c r="U22" s="661">
        <v>0</v>
      </c>
      <c r="V22" s="661">
        <v>0</v>
      </c>
      <c r="W22" s="661">
        <v>0</v>
      </c>
      <c r="X22" s="661">
        <v>0</v>
      </c>
      <c r="Y22" s="661">
        <v>0</v>
      </c>
      <c r="Z22" s="661">
        <v>0</v>
      </c>
      <c r="AA22" s="662">
        <v>0</v>
      </c>
    </row>
  </sheetData>
  <mergeCells count="7">
    <mergeCell ref="U6:AA6"/>
    <mergeCell ref="C5:AA5"/>
    <mergeCell ref="A5:B7"/>
    <mergeCell ref="D6:G6"/>
    <mergeCell ref="C6:C7"/>
    <mergeCell ref="H6:K6"/>
    <mergeCell ref="M6:S6"/>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L35"/>
  <sheetViews>
    <sheetView showGridLines="0" topLeftCell="B2" zoomScaleNormal="100" workbookViewId="0">
      <selection activeCell="B20" sqref="B20:C20"/>
    </sheetView>
  </sheetViews>
  <sheetFormatPr defaultColWidth="9.140625" defaultRowHeight="15"/>
  <cols>
    <col min="1" max="1" width="11.85546875" style="434" bestFit="1" customWidth="1"/>
    <col min="2" max="2" width="93.42578125" style="434" customWidth="1"/>
    <col min="3" max="3" width="14.5703125" style="434" customWidth="1"/>
    <col min="4" max="5" width="16.140625" style="434" customWidth="1"/>
    <col min="6" max="6" width="16.140625" style="452" customWidth="1"/>
    <col min="7" max="7" width="25.28515625" style="452" customWidth="1"/>
    <col min="8" max="8" width="16.140625" style="434" customWidth="1"/>
    <col min="9" max="11" width="16.140625" style="452" customWidth="1"/>
    <col min="12" max="12" width="26.28515625" style="452" customWidth="1"/>
    <col min="13" max="16384" width="9.140625" style="434"/>
  </cols>
  <sheetData>
    <row r="1" spans="1:12">
      <c r="A1" s="377" t="s">
        <v>108</v>
      </c>
      <c r="B1" s="296" t="str">
        <f>Info!C2</f>
        <v>ს.ს "პროკრედიტ ბანკი"</v>
      </c>
      <c r="F1" s="434"/>
      <c r="G1" s="434"/>
      <c r="I1" s="434"/>
      <c r="J1" s="434"/>
      <c r="K1" s="434"/>
      <c r="L1" s="434"/>
    </row>
    <row r="2" spans="1:12">
      <c r="A2" s="377" t="s">
        <v>109</v>
      </c>
      <c r="B2" s="380">
        <f>'1. key ratios'!B2</f>
        <v>45473</v>
      </c>
      <c r="F2" s="434"/>
      <c r="G2" s="434"/>
      <c r="I2" s="434"/>
      <c r="J2" s="434"/>
      <c r="K2" s="434"/>
      <c r="L2" s="434"/>
    </row>
    <row r="3" spans="1:12">
      <c r="A3" s="379" t="s">
        <v>480</v>
      </c>
      <c r="F3" s="434"/>
      <c r="G3" s="434"/>
      <c r="I3" s="434"/>
      <c r="J3" s="434"/>
      <c r="K3" s="434"/>
      <c r="L3" s="434"/>
    </row>
    <row r="4" spans="1:12">
      <c r="F4" s="434"/>
      <c r="G4" s="434"/>
      <c r="I4" s="434"/>
      <c r="J4" s="434"/>
      <c r="K4" s="434"/>
      <c r="L4" s="434"/>
    </row>
    <row r="5" spans="1:12" ht="37.5" customHeight="1">
      <c r="A5" s="746" t="s">
        <v>481</v>
      </c>
      <c r="B5" s="747"/>
      <c r="C5" s="795" t="s">
        <v>482</v>
      </c>
      <c r="D5" s="796"/>
      <c r="E5" s="796"/>
      <c r="F5" s="796"/>
      <c r="G5" s="796"/>
      <c r="H5" s="795" t="s">
        <v>685</v>
      </c>
      <c r="I5" s="797"/>
      <c r="J5" s="797"/>
      <c r="K5" s="797"/>
      <c r="L5" s="798"/>
    </row>
    <row r="6" spans="1:12" ht="39.6" customHeight="1">
      <c r="A6" s="750"/>
      <c r="B6" s="751"/>
      <c r="C6" s="384"/>
      <c r="D6" s="432" t="s">
        <v>670</v>
      </c>
      <c r="E6" s="432" t="s">
        <v>669</v>
      </c>
      <c r="F6" s="432" t="s">
        <v>668</v>
      </c>
      <c r="G6" s="432" t="s">
        <v>667</v>
      </c>
      <c r="H6" s="453"/>
      <c r="I6" s="432" t="s">
        <v>670</v>
      </c>
      <c r="J6" s="432" t="s">
        <v>669</v>
      </c>
      <c r="K6" s="432" t="s">
        <v>668</v>
      </c>
      <c r="L6" s="432" t="s">
        <v>667</v>
      </c>
    </row>
    <row r="7" spans="1:12">
      <c r="A7" s="424">
        <v>1</v>
      </c>
      <c r="B7" s="437" t="s">
        <v>404</v>
      </c>
      <c r="C7" s="666">
        <v>1254161.16199024</v>
      </c>
      <c r="D7" s="667">
        <v>780737.82379499997</v>
      </c>
      <c r="E7" s="667">
        <v>473423.33819524001</v>
      </c>
      <c r="F7" s="666">
        <v>0</v>
      </c>
      <c r="G7" s="666">
        <v>0</v>
      </c>
      <c r="H7" s="667">
        <v>40772.241611999998</v>
      </c>
      <c r="I7" s="666">
        <v>10900.704299999999</v>
      </c>
      <c r="J7" s="666">
        <v>29871.537312</v>
      </c>
      <c r="K7" s="666">
        <v>0</v>
      </c>
      <c r="L7" s="666">
        <v>0</v>
      </c>
    </row>
    <row r="8" spans="1:12">
      <c r="A8" s="424">
        <v>2</v>
      </c>
      <c r="B8" s="437" t="s">
        <v>405</v>
      </c>
      <c r="C8" s="666">
        <v>9412273.7299220003</v>
      </c>
      <c r="D8" s="667">
        <v>9412273.7299220003</v>
      </c>
      <c r="E8" s="667">
        <v>0</v>
      </c>
      <c r="F8" s="666">
        <v>0</v>
      </c>
      <c r="G8" s="666">
        <v>0</v>
      </c>
      <c r="H8" s="667">
        <v>103611.740286</v>
      </c>
      <c r="I8" s="666">
        <v>103611.740286</v>
      </c>
      <c r="J8" s="666">
        <v>0</v>
      </c>
      <c r="K8" s="666">
        <v>0</v>
      </c>
      <c r="L8" s="666">
        <v>0</v>
      </c>
    </row>
    <row r="9" spans="1:12">
      <c r="A9" s="424">
        <v>3</v>
      </c>
      <c r="B9" s="437" t="s">
        <v>646</v>
      </c>
      <c r="C9" s="666">
        <v>0</v>
      </c>
      <c r="D9" s="667">
        <v>0</v>
      </c>
      <c r="E9" s="667">
        <v>0</v>
      </c>
      <c r="F9" s="668">
        <v>0</v>
      </c>
      <c r="G9" s="668">
        <v>0</v>
      </c>
      <c r="H9" s="667">
        <v>0</v>
      </c>
      <c r="I9" s="668">
        <v>0</v>
      </c>
      <c r="J9" s="668">
        <v>0</v>
      </c>
      <c r="K9" s="668">
        <v>0</v>
      </c>
      <c r="L9" s="668">
        <v>0</v>
      </c>
    </row>
    <row r="10" spans="1:12">
      <c r="A10" s="424">
        <v>4</v>
      </c>
      <c r="B10" s="437" t="s">
        <v>406</v>
      </c>
      <c r="C10" s="666">
        <v>19449778.002165001</v>
      </c>
      <c r="D10" s="667">
        <v>19449778.002165001</v>
      </c>
      <c r="E10" s="667">
        <v>0</v>
      </c>
      <c r="F10" s="668">
        <v>0</v>
      </c>
      <c r="G10" s="668">
        <v>0</v>
      </c>
      <c r="H10" s="667">
        <v>95667.222735000003</v>
      </c>
      <c r="I10" s="668">
        <v>95667.222735000003</v>
      </c>
      <c r="J10" s="668">
        <v>0</v>
      </c>
      <c r="K10" s="668">
        <v>0</v>
      </c>
      <c r="L10" s="668">
        <v>0</v>
      </c>
    </row>
    <row r="11" spans="1:12">
      <c r="A11" s="424">
        <v>5</v>
      </c>
      <c r="B11" s="437" t="s">
        <v>407</v>
      </c>
      <c r="C11" s="666">
        <v>173359116.15265244</v>
      </c>
      <c r="D11" s="667">
        <v>171084750.40760699</v>
      </c>
      <c r="E11" s="667">
        <v>1926756.4167234099</v>
      </c>
      <c r="F11" s="668">
        <v>347609.32832204999</v>
      </c>
      <c r="G11" s="668">
        <v>0</v>
      </c>
      <c r="H11" s="667">
        <v>1167578.238716</v>
      </c>
      <c r="I11" s="668">
        <v>902746.03876100003</v>
      </c>
      <c r="J11" s="668">
        <v>141891.73689500001</v>
      </c>
      <c r="K11" s="668">
        <v>122940.46305999999</v>
      </c>
      <c r="L11" s="668">
        <v>0</v>
      </c>
    </row>
    <row r="12" spans="1:12">
      <c r="A12" s="424">
        <v>6</v>
      </c>
      <c r="B12" s="437" t="s">
        <v>408</v>
      </c>
      <c r="C12" s="666">
        <v>62664817.804297</v>
      </c>
      <c r="D12" s="667">
        <v>57846193.049796999</v>
      </c>
      <c r="E12" s="667">
        <v>1292020.7541</v>
      </c>
      <c r="F12" s="668">
        <v>3526604.0003999998</v>
      </c>
      <c r="G12" s="668">
        <v>0</v>
      </c>
      <c r="H12" s="667">
        <v>2891973.620323</v>
      </c>
      <c r="I12" s="668">
        <v>273997.737563</v>
      </c>
      <c r="J12" s="668">
        <v>32145.61</v>
      </c>
      <c r="K12" s="668">
        <v>2585830.2727600001</v>
      </c>
      <c r="L12" s="668">
        <v>0</v>
      </c>
    </row>
    <row r="13" spans="1:12">
      <c r="A13" s="424">
        <v>7</v>
      </c>
      <c r="B13" s="437" t="s">
        <v>409</v>
      </c>
      <c r="C13" s="666">
        <v>142655228.64400753</v>
      </c>
      <c r="D13" s="667">
        <v>141552515.35499799</v>
      </c>
      <c r="E13" s="667">
        <v>949377.14300664002</v>
      </c>
      <c r="F13" s="668">
        <v>153336.1460029</v>
      </c>
      <c r="G13" s="668">
        <v>0</v>
      </c>
      <c r="H13" s="667">
        <v>534503.94162299996</v>
      </c>
      <c r="I13" s="668">
        <v>427387.68658500002</v>
      </c>
      <c r="J13" s="668">
        <v>50563.295828000002</v>
      </c>
      <c r="K13" s="668">
        <v>56552.959210000001</v>
      </c>
      <c r="L13" s="668">
        <v>0</v>
      </c>
    </row>
    <row r="14" spans="1:12">
      <c r="A14" s="424">
        <v>8</v>
      </c>
      <c r="B14" s="437" t="s">
        <v>410</v>
      </c>
      <c r="C14" s="666">
        <v>111215904.63730025</v>
      </c>
      <c r="D14" s="667">
        <v>107371106.51370899</v>
      </c>
      <c r="E14" s="667">
        <v>2577622.2720068102</v>
      </c>
      <c r="F14" s="668">
        <v>1267175.8515844501</v>
      </c>
      <c r="G14" s="668">
        <v>0</v>
      </c>
      <c r="H14" s="667">
        <v>1046179.667614</v>
      </c>
      <c r="I14" s="668">
        <v>303261.95487999998</v>
      </c>
      <c r="J14" s="668">
        <v>97256.291679000002</v>
      </c>
      <c r="K14" s="668">
        <v>645661.42105500004</v>
      </c>
      <c r="L14" s="668">
        <v>0</v>
      </c>
    </row>
    <row r="15" spans="1:12">
      <c r="A15" s="424">
        <v>9</v>
      </c>
      <c r="B15" s="437" t="s">
        <v>411</v>
      </c>
      <c r="C15" s="666">
        <v>85056579.158620059</v>
      </c>
      <c r="D15" s="667">
        <v>67468973.279677004</v>
      </c>
      <c r="E15" s="667">
        <v>1144248.9255536499</v>
      </c>
      <c r="F15" s="668">
        <v>16443356.953389401</v>
      </c>
      <c r="G15" s="668">
        <v>0</v>
      </c>
      <c r="H15" s="667">
        <v>8722196.6980109997</v>
      </c>
      <c r="I15" s="668">
        <v>163474.549344</v>
      </c>
      <c r="J15" s="668">
        <v>8498.3180250000005</v>
      </c>
      <c r="K15" s="668">
        <v>8550223.8306419998</v>
      </c>
      <c r="L15" s="668">
        <v>0</v>
      </c>
    </row>
    <row r="16" spans="1:12">
      <c r="A16" s="424">
        <v>10</v>
      </c>
      <c r="B16" s="437" t="s">
        <v>412</v>
      </c>
      <c r="C16" s="666">
        <v>101369349.391193</v>
      </c>
      <c r="D16" s="667">
        <v>100673558.156765</v>
      </c>
      <c r="E16" s="667">
        <v>695791.23442800005</v>
      </c>
      <c r="F16" s="668">
        <v>0</v>
      </c>
      <c r="G16" s="668">
        <v>0</v>
      </c>
      <c r="H16" s="667">
        <v>208346.95750399999</v>
      </c>
      <c r="I16" s="668">
        <v>177641.86499599999</v>
      </c>
      <c r="J16" s="668">
        <v>30705.092508000002</v>
      </c>
      <c r="K16" s="668">
        <v>0</v>
      </c>
      <c r="L16" s="668">
        <v>0</v>
      </c>
    </row>
    <row r="17" spans="1:12">
      <c r="A17" s="424">
        <v>11</v>
      </c>
      <c r="B17" s="437" t="s">
        <v>413</v>
      </c>
      <c r="C17" s="666">
        <v>18743274.034554899</v>
      </c>
      <c r="D17" s="667">
        <v>18312321.669214901</v>
      </c>
      <c r="E17" s="667">
        <v>430952.36534000002</v>
      </c>
      <c r="F17" s="668">
        <v>0</v>
      </c>
      <c r="G17" s="668">
        <v>0</v>
      </c>
      <c r="H17" s="667">
        <v>20791.003338000002</v>
      </c>
      <c r="I17" s="668">
        <v>20186.255302000001</v>
      </c>
      <c r="J17" s="668">
        <v>604.74803599999996</v>
      </c>
      <c r="K17" s="668">
        <v>0</v>
      </c>
      <c r="L17" s="668">
        <v>0</v>
      </c>
    </row>
    <row r="18" spans="1:12">
      <c r="A18" s="424">
        <v>12</v>
      </c>
      <c r="B18" s="437" t="s">
        <v>414</v>
      </c>
      <c r="C18" s="666">
        <v>77453133.864313662</v>
      </c>
      <c r="D18" s="667">
        <v>75708653.126401097</v>
      </c>
      <c r="E18" s="667">
        <v>1524864.7600125601</v>
      </c>
      <c r="F18" s="668">
        <v>219615.9779</v>
      </c>
      <c r="G18" s="668">
        <v>0</v>
      </c>
      <c r="H18" s="667">
        <v>329458.74358699995</v>
      </c>
      <c r="I18" s="668">
        <v>212149.94879299999</v>
      </c>
      <c r="J18" s="668">
        <v>48649.764794000002</v>
      </c>
      <c r="K18" s="668">
        <v>68659.03</v>
      </c>
      <c r="L18" s="668">
        <v>0</v>
      </c>
    </row>
    <row r="19" spans="1:12">
      <c r="A19" s="424">
        <v>13</v>
      </c>
      <c r="B19" s="437" t="s">
        <v>415</v>
      </c>
      <c r="C19" s="666">
        <v>56177802.054848053</v>
      </c>
      <c r="D19" s="667">
        <v>55525392.2491863</v>
      </c>
      <c r="E19" s="667">
        <v>652409.80566175003</v>
      </c>
      <c r="F19" s="668">
        <v>0</v>
      </c>
      <c r="G19" s="668">
        <v>0</v>
      </c>
      <c r="H19" s="667">
        <v>208422.77471299999</v>
      </c>
      <c r="I19" s="668">
        <v>195284.89236299999</v>
      </c>
      <c r="J19" s="668">
        <v>13137.88235</v>
      </c>
      <c r="K19" s="668">
        <v>0</v>
      </c>
      <c r="L19" s="668">
        <v>0</v>
      </c>
    </row>
    <row r="20" spans="1:12">
      <c r="A20" s="424">
        <v>14</v>
      </c>
      <c r="B20" s="437" t="s">
        <v>416</v>
      </c>
      <c r="C20" s="666">
        <v>71665181.333871886</v>
      </c>
      <c r="D20" s="667">
        <v>53834050.726079397</v>
      </c>
      <c r="E20" s="667">
        <v>8470031.0457826704</v>
      </c>
      <c r="F20" s="668">
        <v>8857359.3854053803</v>
      </c>
      <c r="G20" s="668">
        <v>503740.17660444003</v>
      </c>
      <c r="H20" s="667">
        <v>7434096.1236374406</v>
      </c>
      <c r="I20" s="668">
        <v>204480.18833800001</v>
      </c>
      <c r="J20" s="668">
        <v>339929.45336300001</v>
      </c>
      <c r="K20" s="668">
        <v>6385946.3053320004</v>
      </c>
      <c r="L20" s="668">
        <v>503740.17660444003</v>
      </c>
    </row>
    <row r="21" spans="1:12">
      <c r="A21" s="424">
        <v>15</v>
      </c>
      <c r="B21" s="437" t="s">
        <v>417</v>
      </c>
      <c r="C21" s="666">
        <v>18408669.177469797</v>
      </c>
      <c r="D21" s="667">
        <v>17851521.752054799</v>
      </c>
      <c r="E21" s="667">
        <v>515266.24729999999</v>
      </c>
      <c r="F21" s="668">
        <v>41881.178115000002</v>
      </c>
      <c r="G21" s="668">
        <v>0</v>
      </c>
      <c r="H21" s="667">
        <v>89388.257324000006</v>
      </c>
      <c r="I21" s="668">
        <v>51987.256559000001</v>
      </c>
      <c r="J21" s="668">
        <v>22663.59</v>
      </c>
      <c r="K21" s="668">
        <v>14737.410765000001</v>
      </c>
      <c r="L21" s="668">
        <v>0</v>
      </c>
    </row>
    <row r="22" spans="1:12">
      <c r="A22" s="424">
        <v>16</v>
      </c>
      <c r="B22" s="437" t="s">
        <v>418</v>
      </c>
      <c r="C22" s="666">
        <v>1198113.8429159999</v>
      </c>
      <c r="D22" s="667">
        <v>1198113.8429159999</v>
      </c>
      <c r="E22" s="667">
        <v>0</v>
      </c>
      <c r="F22" s="668">
        <v>0</v>
      </c>
      <c r="G22" s="668">
        <v>0</v>
      </c>
      <c r="H22" s="667">
        <v>9515.2929239999994</v>
      </c>
      <c r="I22" s="668">
        <v>9515.2929239999994</v>
      </c>
      <c r="J22" s="668">
        <v>0</v>
      </c>
      <c r="K22" s="668">
        <v>0</v>
      </c>
      <c r="L22" s="668">
        <v>0</v>
      </c>
    </row>
    <row r="23" spans="1:12">
      <c r="A23" s="424">
        <v>17</v>
      </c>
      <c r="B23" s="437" t="s">
        <v>419</v>
      </c>
      <c r="C23" s="666">
        <v>1715500.041765</v>
      </c>
      <c r="D23" s="667">
        <v>1715500.041765</v>
      </c>
      <c r="E23" s="667">
        <v>0</v>
      </c>
      <c r="F23" s="668">
        <v>0</v>
      </c>
      <c r="G23" s="668">
        <v>0</v>
      </c>
      <c r="H23" s="667">
        <v>3889.09015</v>
      </c>
      <c r="I23" s="668">
        <v>3889.09015</v>
      </c>
      <c r="J23" s="668">
        <v>0</v>
      </c>
      <c r="K23" s="668">
        <v>0</v>
      </c>
      <c r="L23" s="668">
        <v>0</v>
      </c>
    </row>
    <row r="24" spans="1:12">
      <c r="A24" s="424">
        <v>18</v>
      </c>
      <c r="B24" s="437" t="s">
        <v>420</v>
      </c>
      <c r="C24" s="666">
        <v>3369423.7748640003</v>
      </c>
      <c r="D24" s="667">
        <v>2860156.8412640002</v>
      </c>
      <c r="E24" s="667">
        <v>509266.93359999999</v>
      </c>
      <c r="F24" s="668">
        <v>0</v>
      </c>
      <c r="G24" s="668">
        <v>0</v>
      </c>
      <c r="H24" s="667">
        <v>45512.703681999999</v>
      </c>
      <c r="I24" s="668">
        <v>18627.703681999999</v>
      </c>
      <c r="J24" s="668">
        <v>26885</v>
      </c>
      <c r="K24" s="668">
        <v>0</v>
      </c>
      <c r="L24" s="668">
        <v>0</v>
      </c>
    </row>
    <row r="25" spans="1:12">
      <c r="A25" s="424">
        <v>19</v>
      </c>
      <c r="B25" s="437" t="s">
        <v>421</v>
      </c>
      <c r="C25" s="666">
        <v>6985249.1102799997</v>
      </c>
      <c r="D25" s="667">
        <v>6985249.1102799997</v>
      </c>
      <c r="E25" s="667">
        <v>0</v>
      </c>
      <c r="F25" s="668">
        <v>0</v>
      </c>
      <c r="G25" s="668">
        <v>0</v>
      </c>
      <c r="H25" s="667">
        <v>7966.858005</v>
      </c>
      <c r="I25" s="668">
        <v>7966.858005</v>
      </c>
      <c r="J25" s="668">
        <v>0</v>
      </c>
      <c r="K25" s="668">
        <v>0</v>
      </c>
      <c r="L25" s="668">
        <v>0</v>
      </c>
    </row>
    <row r="26" spans="1:12">
      <c r="A26" s="424">
        <v>20</v>
      </c>
      <c r="B26" s="437" t="s">
        <v>422</v>
      </c>
      <c r="C26" s="666">
        <v>66296988.134472802</v>
      </c>
      <c r="D26" s="667">
        <v>65996941.994004801</v>
      </c>
      <c r="E26" s="667">
        <v>300046.14046800003</v>
      </c>
      <c r="F26" s="668">
        <v>0</v>
      </c>
      <c r="G26" s="668">
        <v>0</v>
      </c>
      <c r="H26" s="667">
        <v>129570.37966800001</v>
      </c>
      <c r="I26" s="668">
        <v>129295.169628</v>
      </c>
      <c r="J26" s="668">
        <v>275.21003999999999</v>
      </c>
      <c r="K26" s="668">
        <v>0</v>
      </c>
      <c r="L26" s="668">
        <v>0</v>
      </c>
    </row>
    <row r="27" spans="1:12">
      <c r="A27" s="424">
        <v>21</v>
      </c>
      <c r="B27" s="437" t="s">
        <v>423</v>
      </c>
      <c r="C27" s="666">
        <v>40192080.540180795</v>
      </c>
      <c r="D27" s="667">
        <v>39749631.435405798</v>
      </c>
      <c r="E27" s="667">
        <v>0</v>
      </c>
      <c r="F27" s="668">
        <v>442449.10477500001</v>
      </c>
      <c r="G27" s="668">
        <v>0</v>
      </c>
      <c r="H27" s="667">
        <v>238897.61933299998</v>
      </c>
      <c r="I27" s="668">
        <v>174748.42912799999</v>
      </c>
      <c r="J27" s="668">
        <v>0</v>
      </c>
      <c r="K27" s="668">
        <v>64149.190204999999</v>
      </c>
      <c r="L27" s="668">
        <v>0</v>
      </c>
    </row>
    <row r="28" spans="1:12">
      <c r="A28" s="424">
        <v>22</v>
      </c>
      <c r="B28" s="437" t="s">
        <v>424</v>
      </c>
      <c r="C28" s="666">
        <v>16980725.069688998</v>
      </c>
      <c r="D28" s="667">
        <v>16980725.069688998</v>
      </c>
      <c r="E28" s="667">
        <v>0</v>
      </c>
      <c r="F28" s="668">
        <v>0</v>
      </c>
      <c r="G28" s="668">
        <v>0</v>
      </c>
      <c r="H28" s="667">
        <v>76490.328794000001</v>
      </c>
      <c r="I28" s="668">
        <v>76490.328794000001</v>
      </c>
      <c r="J28" s="668">
        <v>0</v>
      </c>
      <c r="K28" s="668">
        <v>0</v>
      </c>
      <c r="L28" s="668">
        <v>0</v>
      </c>
    </row>
    <row r="29" spans="1:12">
      <c r="A29" s="424">
        <v>23</v>
      </c>
      <c r="B29" s="437" t="s">
        <v>425</v>
      </c>
      <c r="C29" s="666">
        <v>151930124.65355006</v>
      </c>
      <c r="D29" s="667">
        <v>142954972.71843001</v>
      </c>
      <c r="E29" s="667">
        <v>2147185.74419398</v>
      </c>
      <c r="F29" s="668">
        <v>6827966.1909260703</v>
      </c>
      <c r="G29" s="668">
        <v>0</v>
      </c>
      <c r="H29" s="667">
        <v>4844098.0466680005</v>
      </c>
      <c r="I29" s="668">
        <v>524108.35727400001</v>
      </c>
      <c r="J29" s="668">
        <v>103222.294352</v>
      </c>
      <c r="K29" s="668">
        <v>4216767.3950420003</v>
      </c>
      <c r="L29" s="668">
        <v>0</v>
      </c>
    </row>
    <row r="30" spans="1:12">
      <c r="A30" s="424">
        <v>24</v>
      </c>
      <c r="B30" s="437" t="s">
        <v>426</v>
      </c>
      <c r="C30" s="666">
        <v>24468328.267065201</v>
      </c>
      <c r="D30" s="667">
        <v>23549842.321208</v>
      </c>
      <c r="E30" s="667">
        <v>645102.61624919996</v>
      </c>
      <c r="F30" s="668">
        <v>273383.329608</v>
      </c>
      <c r="G30" s="668">
        <v>0</v>
      </c>
      <c r="H30" s="667">
        <v>208226.070121</v>
      </c>
      <c r="I30" s="668">
        <v>89718.992379000003</v>
      </c>
      <c r="J30" s="668">
        <v>25764.715629999999</v>
      </c>
      <c r="K30" s="668">
        <v>92742.362112000003</v>
      </c>
      <c r="L30" s="668">
        <v>0</v>
      </c>
    </row>
    <row r="31" spans="1:12">
      <c r="A31" s="424">
        <v>25</v>
      </c>
      <c r="B31" s="437" t="s">
        <v>427</v>
      </c>
      <c r="C31" s="666">
        <v>4444385.1590247005</v>
      </c>
      <c r="D31" s="667">
        <v>4374695.9444647003</v>
      </c>
      <c r="E31" s="667">
        <v>3708.3935000000001</v>
      </c>
      <c r="F31" s="668">
        <v>65980.821060000002</v>
      </c>
      <c r="G31" s="668">
        <v>0</v>
      </c>
      <c r="H31" s="667">
        <v>55217.979590000003</v>
      </c>
      <c r="I31" s="668">
        <v>31917.97364</v>
      </c>
      <c r="J31" s="668">
        <v>82.26</v>
      </c>
      <c r="K31" s="668">
        <v>23217.74595</v>
      </c>
      <c r="L31" s="668">
        <v>0</v>
      </c>
    </row>
    <row r="32" spans="1:12">
      <c r="A32" s="424">
        <v>26</v>
      </c>
      <c r="B32" s="437" t="s">
        <v>483</v>
      </c>
      <c r="C32" s="666">
        <v>59328301.008986555</v>
      </c>
      <c r="D32" s="667">
        <v>57031014.302509397</v>
      </c>
      <c r="E32" s="667">
        <v>1733862.34904421</v>
      </c>
      <c r="F32" s="668">
        <v>563424.35743295006</v>
      </c>
      <c r="G32" s="668">
        <v>0</v>
      </c>
      <c r="H32" s="667">
        <v>1136184.4600415637</v>
      </c>
      <c r="I32" s="668">
        <v>775054.98331956367</v>
      </c>
      <c r="J32" s="668">
        <v>143525.80692199999</v>
      </c>
      <c r="K32" s="668">
        <v>217603.6698</v>
      </c>
      <c r="L32" s="668">
        <v>0</v>
      </c>
    </row>
    <row r="33" spans="1:12" s="647" customFormat="1">
      <c r="A33" s="427">
        <v>27</v>
      </c>
      <c r="B33" s="481" t="s">
        <v>66</v>
      </c>
      <c r="C33" s="664">
        <v>1325794488.75</v>
      </c>
      <c r="D33" s="639">
        <v>1260268669.4633081</v>
      </c>
      <c r="E33" s="639">
        <v>25991936.485166121</v>
      </c>
      <c r="F33" s="665">
        <v>39030142.624921195</v>
      </c>
      <c r="G33" s="665">
        <v>503740.17660444003</v>
      </c>
      <c r="H33" s="639">
        <v>29648556.060000006</v>
      </c>
      <c r="I33" s="665">
        <v>4984111.2197285639</v>
      </c>
      <c r="J33" s="665">
        <v>1115672.6077339998</v>
      </c>
      <c r="K33" s="665">
        <v>23045032.055932999</v>
      </c>
      <c r="L33" s="665">
        <v>503740.17660444003</v>
      </c>
    </row>
    <row r="35" spans="1:12">
      <c r="B35" s="480"/>
      <c r="C35" s="480"/>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K13"/>
  <sheetViews>
    <sheetView showGridLines="0" zoomScaleNormal="100" workbookViewId="0">
      <selection activeCell="B20" sqref="B20:C20"/>
    </sheetView>
  </sheetViews>
  <sheetFormatPr defaultColWidth="8.7109375" defaultRowHeight="12"/>
  <cols>
    <col min="1" max="1" width="11.85546875" style="385" bestFit="1" customWidth="1"/>
    <col min="2" max="2" width="74.5703125" style="385" customWidth="1"/>
    <col min="3" max="11" width="28.28515625" style="385" customWidth="1"/>
    <col min="12" max="16384" width="8.7109375" style="385"/>
  </cols>
  <sheetData>
    <row r="1" spans="1:11" s="378" customFormat="1" ht="15">
      <c r="A1" s="377" t="s">
        <v>108</v>
      </c>
      <c r="B1" s="296" t="str">
        <f>Info!C2</f>
        <v>ს.ს "პროკრედიტ ბანკი"</v>
      </c>
      <c r="C1" s="434"/>
      <c r="D1" s="434"/>
      <c r="E1" s="434"/>
      <c r="F1" s="434"/>
      <c r="G1" s="434"/>
      <c r="H1" s="434"/>
      <c r="I1" s="434"/>
      <c r="J1" s="434"/>
      <c r="K1" s="434"/>
    </row>
    <row r="2" spans="1:11" s="378" customFormat="1" ht="15">
      <c r="A2" s="377" t="s">
        <v>109</v>
      </c>
      <c r="B2" s="380">
        <f>'1. key ratios'!B2</f>
        <v>45473</v>
      </c>
      <c r="C2" s="434"/>
      <c r="D2" s="434"/>
      <c r="E2" s="434"/>
      <c r="F2" s="434"/>
      <c r="G2" s="434"/>
      <c r="H2" s="434"/>
      <c r="I2" s="434"/>
      <c r="J2" s="434"/>
      <c r="K2" s="434"/>
    </row>
    <row r="3" spans="1:11" s="378" customFormat="1" ht="15">
      <c r="A3" s="379" t="s">
        <v>484</v>
      </c>
      <c r="B3" s="434"/>
      <c r="C3" s="434"/>
      <c r="D3" s="434"/>
      <c r="E3" s="434"/>
      <c r="F3" s="434"/>
      <c r="G3" s="434"/>
      <c r="H3" s="434"/>
      <c r="I3" s="434"/>
      <c r="J3" s="434"/>
      <c r="K3" s="434"/>
    </row>
    <row r="4" spans="1:11">
      <c r="A4" s="486"/>
      <c r="B4" s="486"/>
      <c r="C4" s="485" t="s">
        <v>388</v>
      </c>
      <c r="D4" s="485" t="s">
        <v>389</v>
      </c>
      <c r="E4" s="485" t="s">
        <v>390</v>
      </c>
      <c r="F4" s="485" t="s">
        <v>391</v>
      </c>
      <c r="G4" s="485" t="s">
        <v>392</v>
      </c>
      <c r="H4" s="485" t="s">
        <v>393</v>
      </c>
      <c r="I4" s="485" t="s">
        <v>394</v>
      </c>
      <c r="J4" s="485" t="s">
        <v>395</v>
      </c>
      <c r="K4" s="485" t="s">
        <v>396</v>
      </c>
    </row>
    <row r="5" spans="1:11" ht="104.1" customHeight="1">
      <c r="A5" s="799" t="s">
        <v>684</v>
      </c>
      <c r="B5" s="800"/>
      <c r="C5" s="484" t="s">
        <v>485</v>
      </c>
      <c r="D5" s="484" t="s">
        <v>478</v>
      </c>
      <c r="E5" s="484" t="s">
        <v>479</v>
      </c>
      <c r="F5" s="484" t="s">
        <v>683</v>
      </c>
      <c r="G5" s="484" t="s">
        <v>486</v>
      </c>
      <c r="H5" s="484" t="s">
        <v>487</v>
      </c>
      <c r="I5" s="484" t="s">
        <v>488</v>
      </c>
      <c r="J5" s="484" t="s">
        <v>489</v>
      </c>
      <c r="K5" s="484" t="s">
        <v>490</v>
      </c>
    </row>
    <row r="6" spans="1:11" ht="15">
      <c r="A6" s="424">
        <v>1</v>
      </c>
      <c r="B6" s="424" t="s">
        <v>491</v>
      </c>
      <c r="C6" s="637">
        <v>9600898.2174999993</v>
      </c>
      <c r="D6" s="637">
        <v>25256866.23</v>
      </c>
      <c r="E6" s="637">
        <v>48593320.870499998</v>
      </c>
      <c r="F6" s="637">
        <v>0</v>
      </c>
      <c r="G6" s="637">
        <v>1112559670.9538</v>
      </c>
      <c r="H6" s="637">
        <v>0</v>
      </c>
      <c r="I6" s="637">
        <v>58350954.858099997</v>
      </c>
      <c r="J6" s="637">
        <v>56008985.616400003</v>
      </c>
      <c r="K6" s="637">
        <v>15423791.997303857</v>
      </c>
    </row>
    <row r="7" spans="1:11" ht="15">
      <c r="A7" s="424">
        <v>2</v>
      </c>
      <c r="B7" s="424" t="s">
        <v>492</v>
      </c>
      <c r="C7" s="637"/>
      <c r="D7" s="637"/>
      <c r="E7" s="637"/>
      <c r="F7" s="637"/>
      <c r="G7" s="637"/>
      <c r="H7" s="637"/>
      <c r="I7" s="637"/>
      <c r="J7" s="637"/>
      <c r="K7" s="637"/>
    </row>
    <row r="8" spans="1:11" ht="15">
      <c r="A8" s="424">
        <v>3</v>
      </c>
      <c r="B8" s="424" t="s">
        <v>456</v>
      </c>
      <c r="C8" s="637">
        <v>2961278.5530999997</v>
      </c>
      <c r="D8" s="637">
        <v>0</v>
      </c>
      <c r="E8" s="637">
        <v>0</v>
      </c>
      <c r="F8" s="637">
        <v>23083979.285799999</v>
      </c>
      <c r="G8" s="637">
        <v>46284294.058700003</v>
      </c>
      <c r="H8" s="637">
        <v>0</v>
      </c>
      <c r="I8" s="637">
        <v>7986265.4976000004</v>
      </c>
      <c r="J8" s="637">
        <v>31896183.748999998</v>
      </c>
      <c r="K8" s="637">
        <v>52460215.58130002</v>
      </c>
    </row>
    <row r="9" spans="1:11" ht="15">
      <c r="A9" s="424">
        <v>4</v>
      </c>
      <c r="B9" s="443" t="s">
        <v>682</v>
      </c>
      <c r="C9" s="669">
        <v>0</v>
      </c>
      <c r="D9" s="669">
        <v>0</v>
      </c>
      <c r="E9" s="669">
        <v>5442296.3536999999</v>
      </c>
      <c r="F9" s="669">
        <v>0</v>
      </c>
      <c r="G9" s="669">
        <v>22970760.633099999</v>
      </c>
      <c r="H9" s="669">
        <v>0</v>
      </c>
      <c r="I9" s="669">
        <v>5854548.2542000003</v>
      </c>
      <c r="J9" s="669">
        <v>4344764.0504000001</v>
      </c>
      <c r="K9" s="669">
        <v>921513.51012568921</v>
      </c>
    </row>
    <row r="10" spans="1:11" ht="15">
      <c r="A10" s="424">
        <v>5</v>
      </c>
      <c r="B10" s="443" t="s">
        <v>681</v>
      </c>
      <c r="C10" s="669"/>
      <c r="D10" s="669"/>
      <c r="E10" s="669"/>
      <c r="F10" s="669"/>
      <c r="G10" s="669"/>
      <c r="H10" s="669"/>
      <c r="I10" s="669"/>
      <c r="J10" s="669"/>
      <c r="K10" s="669"/>
    </row>
    <row r="11" spans="1:11" ht="15">
      <c r="A11" s="424">
        <v>6</v>
      </c>
      <c r="B11" s="443" t="s">
        <v>680</v>
      </c>
      <c r="C11" s="669"/>
      <c r="D11" s="669"/>
      <c r="E11" s="669"/>
      <c r="F11" s="669"/>
      <c r="G11" s="669"/>
      <c r="H11" s="669"/>
      <c r="I11" s="669"/>
      <c r="J11" s="669"/>
      <c r="K11" s="669"/>
    </row>
    <row r="13" spans="1:11" ht="15.75">
      <c r="B13" s="482"/>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V20"/>
  <sheetViews>
    <sheetView showGridLines="0" topLeftCell="J1" zoomScaleNormal="100" workbookViewId="0">
      <selection activeCell="B20" sqref="B20:C20"/>
    </sheetView>
  </sheetViews>
  <sheetFormatPr defaultColWidth="8.7109375" defaultRowHeight="15"/>
  <cols>
    <col min="1" max="1" width="10" style="487" bestFit="1" customWidth="1"/>
    <col min="2" max="2" width="71.7109375" style="487" customWidth="1"/>
    <col min="3" max="3" width="12.85546875" style="487" bestFit="1" customWidth="1"/>
    <col min="4" max="5" width="15.28515625" style="487" bestFit="1" customWidth="1"/>
    <col min="6" max="6" width="14.42578125" style="487" customWidth="1"/>
    <col min="7" max="7" width="37.7109375" style="487" bestFit="1" customWidth="1"/>
    <col min="8" max="8" width="12.85546875" style="487" bestFit="1" customWidth="1"/>
    <col min="9" max="10" width="15.28515625" style="487" bestFit="1" customWidth="1"/>
    <col min="11" max="11" width="14.28515625" style="487" customWidth="1"/>
    <col min="12" max="12" width="28.28515625" style="487" customWidth="1"/>
    <col min="13" max="13" width="11.140625" style="487" bestFit="1" customWidth="1"/>
    <col min="14" max="15" width="15.28515625" style="487" bestFit="1" customWidth="1"/>
    <col min="16" max="16" width="14.85546875" style="487" customWidth="1"/>
    <col min="17" max="17" width="28.28515625" style="487" customWidth="1"/>
    <col min="18" max="18" width="12.28515625" style="487" customWidth="1"/>
    <col min="19" max="22" width="26.5703125" style="487" customWidth="1"/>
    <col min="23" max="16384" width="8.7109375" style="487"/>
  </cols>
  <sheetData>
    <row r="1" spans="1:22" ht="16.5">
      <c r="A1" s="377" t="s">
        <v>108</v>
      </c>
      <c r="B1" s="296" t="str">
        <f>Info!C2</f>
        <v>ს.ს "პროკრედიტ ბანკი"</v>
      </c>
    </row>
    <row r="2" spans="1:22" ht="16.5">
      <c r="A2" s="377" t="s">
        <v>109</v>
      </c>
      <c r="B2" s="380">
        <f>'1. key ratios'!B2</f>
        <v>45473</v>
      </c>
    </row>
    <row r="3" spans="1:22" ht="16.5">
      <c r="A3" s="379" t="s">
        <v>498</v>
      </c>
      <c r="B3" s="434"/>
    </row>
    <row r="4" spans="1:22" ht="16.5">
      <c r="A4" s="379"/>
      <c r="B4" s="434"/>
    </row>
    <row r="5" spans="1:22" ht="24" customHeight="1">
      <c r="A5" s="801" t="s">
        <v>512</v>
      </c>
      <c r="B5" s="801"/>
      <c r="C5" s="803" t="s">
        <v>686</v>
      </c>
      <c r="D5" s="803"/>
      <c r="E5" s="803"/>
      <c r="F5" s="803"/>
      <c r="G5" s="803"/>
      <c r="H5" s="803" t="s">
        <v>482</v>
      </c>
      <c r="I5" s="803"/>
      <c r="J5" s="803"/>
      <c r="K5" s="803"/>
      <c r="L5" s="803"/>
      <c r="M5" s="803" t="s">
        <v>685</v>
      </c>
      <c r="N5" s="803"/>
      <c r="O5" s="803"/>
      <c r="P5" s="803"/>
      <c r="Q5" s="803"/>
      <c r="R5" s="802" t="s">
        <v>511</v>
      </c>
      <c r="S5" s="802" t="s">
        <v>515</v>
      </c>
      <c r="T5" s="802" t="s">
        <v>514</v>
      </c>
      <c r="U5" s="802" t="s">
        <v>699</v>
      </c>
      <c r="V5" s="802" t="s">
        <v>700</v>
      </c>
    </row>
    <row r="6" spans="1:22" ht="45" customHeight="1">
      <c r="A6" s="801"/>
      <c r="B6" s="801"/>
      <c r="C6" s="497"/>
      <c r="D6" s="432" t="s">
        <v>670</v>
      </c>
      <c r="E6" s="432" t="s">
        <v>669</v>
      </c>
      <c r="F6" s="432" t="s">
        <v>668</v>
      </c>
      <c r="G6" s="432" t="s">
        <v>667</v>
      </c>
      <c r="H6" s="497"/>
      <c r="I6" s="432" t="s">
        <v>670</v>
      </c>
      <c r="J6" s="432" t="s">
        <v>669</v>
      </c>
      <c r="K6" s="432" t="s">
        <v>668</v>
      </c>
      <c r="L6" s="432" t="s">
        <v>667</v>
      </c>
      <c r="M6" s="497"/>
      <c r="N6" s="432" t="s">
        <v>670</v>
      </c>
      <c r="O6" s="432" t="s">
        <v>669</v>
      </c>
      <c r="P6" s="432" t="s">
        <v>668</v>
      </c>
      <c r="Q6" s="432" t="s">
        <v>667</v>
      </c>
      <c r="R6" s="802"/>
      <c r="S6" s="802"/>
      <c r="T6" s="802"/>
      <c r="U6" s="802"/>
      <c r="V6" s="802"/>
    </row>
    <row r="7" spans="1:22">
      <c r="A7" s="491">
        <v>1</v>
      </c>
      <c r="B7" s="496" t="s">
        <v>499</v>
      </c>
      <c r="C7" s="669">
        <v>2564949.9824999999</v>
      </c>
      <c r="D7" s="669">
        <v>2504950.5625</v>
      </c>
      <c r="E7" s="669">
        <v>0</v>
      </c>
      <c r="F7" s="669">
        <v>59999.42</v>
      </c>
      <c r="G7" s="669"/>
      <c r="H7" s="669">
        <v>2558452.2241999996</v>
      </c>
      <c r="I7" s="669">
        <v>2496317.0941999997</v>
      </c>
      <c r="J7" s="669">
        <v>0</v>
      </c>
      <c r="K7" s="669">
        <v>62135.13</v>
      </c>
      <c r="L7" s="669"/>
      <c r="M7" s="669">
        <v>56348.518500000006</v>
      </c>
      <c r="N7" s="669">
        <v>40453.618500000004</v>
      </c>
      <c r="O7" s="669">
        <v>0</v>
      </c>
      <c r="P7" s="669">
        <v>15894.9</v>
      </c>
      <c r="Q7" s="669"/>
      <c r="R7" s="483">
        <v>60</v>
      </c>
      <c r="S7" s="671">
        <v>0.1066</v>
      </c>
      <c r="T7" s="671">
        <v>0.1168</v>
      </c>
      <c r="U7" s="671">
        <v>0.108</v>
      </c>
      <c r="V7" s="669">
        <v>52.3431</v>
      </c>
    </row>
    <row r="8" spans="1:22">
      <c r="A8" s="491">
        <v>2</v>
      </c>
      <c r="B8" s="495" t="s">
        <v>500</v>
      </c>
      <c r="C8" s="669">
        <v>7342340.0424999995</v>
      </c>
      <c r="D8" s="669">
        <v>7139023.3378999997</v>
      </c>
      <c r="E8" s="669">
        <v>105036.6946</v>
      </c>
      <c r="F8" s="669">
        <v>98280.01</v>
      </c>
      <c r="G8" s="669"/>
      <c r="H8" s="669">
        <v>7325372.2653000001</v>
      </c>
      <c r="I8" s="669">
        <v>7115560.0773</v>
      </c>
      <c r="J8" s="669">
        <v>105574.27799999999</v>
      </c>
      <c r="K8" s="669">
        <v>104237.91</v>
      </c>
      <c r="L8" s="669"/>
      <c r="M8" s="669">
        <v>225765.67930000002</v>
      </c>
      <c r="N8" s="669">
        <v>154652.02420000001</v>
      </c>
      <c r="O8" s="669">
        <v>2872.9650999999999</v>
      </c>
      <c r="P8" s="669">
        <v>68240.69</v>
      </c>
      <c r="Q8" s="669"/>
      <c r="R8" s="483">
        <v>304</v>
      </c>
      <c r="S8" s="671">
        <v>0.13059999999999999</v>
      </c>
      <c r="T8" s="671">
        <v>0.1585</v>
      </c>
      <c r="U8" s="671">
        <v>0.11899999999999999</v>
      </c>
      <c r="V8" s="669">
        <v>36.515799999999999</v>
      </c>
    </row>
    <row r="9" spans="1:22">
      <c r="A9" s="491">
        <v>3</v>
      </c>
      <c r="B9" s="495" t="s">
        <v>501</v>
      </c>
      <c r="C9" s="669">
        <v>0</v>
      </c>
      <c r="D9" s="669">
        <v>0</v>
      </c>
      <c r="E9" s="669">
        <v>0</v>
      </c>
      <c r="F9" s="669">
        <v>0</v>
      </c>
      <c r="G9" s="669"/>
      <c r="H9" s="669">
        <v>0</v>
      </c>
      <c r="I9" s="669">
        <v>0</v>
      </c>
      <c r="J9" s="669">
        <v>0</v>
      </c>
      <c r="K9" s="669">
        <v>0</v>
      </c>
      <c r="L9" s="669"/>
      <c r="M9" s="669">
        <v>0</v>
      </c>
      <c r="N9" s="669">
        <v>0</v>
      </c>
      <c r="O9" s="669">
        <v>0</v>
      </c>
      <c r="P9" s="669">
        <v>0</v>
      </c>
      <c r="Q9" s="669"/>
      <c r="R9" s="483">
        <v>0</v>
      </c>
      <c r="S9" s="671">
        <v>0</v>
      </c>
      <c r="T9" s="671">
        <v>0</v>
      </c>
      <c r="U9" s="671">
        <v>0</v>
      </c>
      <c r="V9" s="669">
        <v>0</v>
      </c>
    </row>
    <row r="10" spans="1:22">
      <c r="A10" s="491">
        <v>4</v>
      </c>
      <c r="B10" s="495" t="s">
        <v>502</v>
      </c>
      <c r="C10" s="669">
        <v>0</v>
      </c>
      <c r="D10" s="669">
        <v>0</v>
      </c>
      <c r="E10" s="669">
        <v>0</v>
      </c>
      <c r="F10" s="669">
        <v>0</v>
      </c>
      <c r="G10" s="669"/>
      <c r="H10" s="669">
        <v>0</v>
      </c>
      <c r="I10" s="669">
        <v>0</v>
      </c>
      <c r="J10" s="669">
        <v>0</v>
      </c>
      <c r="K10" s="669">
        <v>0</v>
      </c>
      <c r="L10" s="669"/>
      <c r="M10" s="669">
        <v>0</v>
      </c>
      <c r="N10" s="669">
        <v>0</v>
      </c>
      <c r="O10" s="669">
        <v>0</v>
      </c>
      <c r="P10" s="669">
        <v>0</v>
      </c>
      <c r="Q10" s="669"/>
      <c r="R10" s="483">
        <v>0</v>
      </c>
      <c r="S10" s="671">
        <v>0</v>
      </c>
      <c r="T10" s="671">
        <v>0</v>
      </c>
      <c r="U10" s="671">
        <v>0</v>
      </c>
      <c r="V10" s="669">
        <v>0</v>
      </c>
    </row>
    <row r="11" spans="1:22">
      <c r="A11" s="491">
        <v>5</v>
      </c>
      <c r="B11" s="495" t="s">
        <v>503</v>
      </c>
      <c r="C11" s="669">
        <v>914671.96</v>
      </c>
      <c r="D11" s="669">
        <v>897418.96</v>
      </c>
      <c r="E11" s="669">
        <v>425</v>
      </c>
      <c r="F11" s="669">
        <v>16828</v>
      </c>
      <c r="G11" s="669"/>
      <c r="H11" s="669">
        <v>918745.37</v>
      </c>
      <c r="I11" s="669">
        <v>899289</v>
      </c>
      <c r="J11" s="669">
        <v>484.46</v>
      </c>
      <c r="K11" s="669">
        <v>18971.91</v>
      </c>
      <c r="L11" s="669"/>
      <c r="M11" s="669">
        <v>66409.61</v>
      </c>
      <c r="N11" s="669">
        <v>55567.62</v>
      </c>
      <c r="O11" s="669">
        <v>24.48</v>
      </c>
      <c r="P11" s="669">
        <v>10817.51</v>
      </c>
      <c r="Q11" s="669"/>
      <c r="R11" s="483">
        <v>367</v>
      </c>
      <c r="S11" s="671">
        <v>0.13239999999999999</v>
      </c>
      <c r="T11" s="671">
        <v>0.13370000000000001</v>
      </c>
      <c r="U11" s="671">
        <v>0.1338</v>
      </c>
      <c r="V11" s="669">
        <v>157.20769999999999</v>
      </c>
    </row>
    <row r="12" spans="1:22">
      <c r="A12" s="491">
        <v>6</v>
      </c>
      <c r="B12" s="495" t="s">
        <v>504</v>
      </c>
      <c r="C12" s="669">
        <v>0</v>
      </c>
      <c r="D12" s="669">
        <v>0</v>
      </c>
      <c r="E12" s="669">
        <v>0</v>
      </c>
      <c r="F12" s="669">
        <v>0</v>
      </c>
      <c r="G12" s="669"/>
      <c r="H12" s="669">
        <v>0</v>
      </c>
      <c r="I12" s="669">
        <v>0</v>
      </c>
      <c r="J12" s="669">
        <v>0</v>
      </c>
      <c r="K12" s="669">
        <v>0</v>
      </c>
      <c r="L12" s="669"/>
      <c r="M12" s="669">
        <v>0</v>
      </c>
      <c r="N12" s="669">
        <v>0</v>
      </c>
      <c r="O12" s="669">
        <v>0</v>
      </c>
      <c r="P12" s="669">
        <v>0</v>
      </c>
      <c r="Q12" s="669"/>
      <c r="R12" s="483">
        <v>0</v>
      </c>
      <c r="S12" s="671">
        <v>0</v>
      </c>
      <c r="T12" s="671">
        <v>0</v>
      </c>
      <c r="U12" s="671">
        <v>0</v>
      </c>
      <c r="V12" s="669">
        <v>0</v>
      </c>
    </row>
    <row r="13" spans="1:22">
      <c r="A13" s="491">
        <v>7</v>
      </c>
      <c r="B13" s="495" t="s">
        <v>505</v>
      </c>
      <c r="C13" s="669">
        <v>100285342.8425</v>
      </c>
      <c r="D13" s="669">
        <v>96170293.562600002</v>
      </c>
      <c r="E13" s="669">
        <v>3664461.0986000001</v>
      </c>
      <c r="F13" s="669">
        <v>450588.18129999994</v>
      </c>
      <c r="G13" s="669"/>
      <c r="H13" s="669">
        <v>100526325.04180001</v>
      </c>
      <c r="I13" s="669">
        <v>96333872.124300003</v>
      </c>
      <c r="J13" s="669">
        <v>3732646.9801000003</v>
      </c>
      <c r="K13" s="669">
        <v>459805.93740000005</v>
      </c>
      <c r="L13" s="669"/>
      <c r="M13" s="669">
        <v>1540694.1836999999</v>
      </c>
      <c r="N13" s="669">
        <v>1130313.4286</v>
      </c>
      <c r="O13" s="669">
        <v>242199.21529999998</v>
      </c>
      <c r="P13" s="669">
        <v>168181.5398</v>
      </c>
      <c r="Q13" s="669"/>
      <c r="R13" s="483">
        <v>659</v>
      </c>
      <c r="S13" s="671">
        <v>7.8299999999999995E-2</v>
      </c>
      <c r="T13" s="671">
        <v>9.5600000000000004E-2</v>
      </c>
      <c r="U13" s="671">
        <v>6.6400000000000001E-2</v>
      </c>
      <c r="V13" s="669">
        <v>104.54259999999999</v>
      </c>
    </row>
    <row r="14" spans="1:22">
      <c r="A14" s="489">
        <v>7.1</v>
      </c>
      <c r="B14" s="488" t="s">
        <v>506</v>
      </c>
      <c r="C14" s="669">
        <v>87278331.859799981</v>
      </c>
      <c r="D14" s="669">
        <v>83191819.605999976</v>
      </c>
      <c r="E14" s="669">
        <v>3650680.2385999998</v>
      </c>
      <c r="F14" s="669">
        <v>435832.01519999997</v>
      </c>
      <c r="G14" s="669"/>
      <c r="H14" s="669">
        <v>87478376.757600009</v>
      </c>
      <c r="I14" s="669">
        <v>83314516.3169</v>
      </c>
      <c r="J14" s="669">
        <v>3718815.5194999999</v>
      </c>
      <c r="K14" s="669">
        <v>445044.92119999998</v>
      </c>
      <c r="L14" s="669"/>
      <c r="M14" s="669">
        <v>1386376.6168</v>
      </c>
      <c r="N14" s="669">
        <v>981351.41440000001</v>
      </c>
      <c r="O14" s="669">
        <v>242037.87529999999</v>
      </c>
      <c r="P14" s="669">
        <v>162987.32709999999</v>
      </c>
      <c r="Q14" s="669"/>
      <c r="R14" s="483">
        <v>571</v>
      </c>
      <c r="S14" s="671">
        <v>8.6900000000000005E-2</v>
      </c>
      <c r="T14" s="671">
        <v>0.105</v>
      </c>
      <c r="U14" s="671">
        <v>6.6299999999999998E-2</v>
      </c>
      <c r="V14" s="669">
        <v>103.4944</v>
      </c>
    </row>
    <row r="15" spans="1:22" ht="30">
      <c r="A15" s="489">
        <v>7.2</v>
      </c>
      <c r="B15" s="488" t="s">
        <v>507</v>
      </c>
      <c r="C15" s="669">
        <v>10207449.026000014</v>
      </c>
      <c r="D15" s="669">
        <v>10195140.946000014</v>
      </c>
      <c r="E15" s="669">
        <v>12308.08</v>
      </c>
      <c r="F15" s="669">
        <v>0</v>
      </c>
      <c r="G15" s="669"/>
      <c r="H15" s="669">
        <v>10242476.286700001</v>
      </c>
      <c r="I15" s="669">
        <v>10230122.186700001</v>
      </c>
      <c r="J15" s="669">
        <v>12354.1</v>
      </c>
      <c r="K15" s="669">
        <v>0</v>
      </c>
      <c r="L15" s="669"/>
      <c r="M15" s="669">
        <v>109587.1427</v>
      </c>
      <c r="N15" s="669">
        <v>109433.12269999999</v>
      </c>
      <c r="O15" s="669">
        <v>154.02000000000001</v>
      </c>
      <c r="P15" s="669">
        <v>0</v>
      </c>
      <c r="Q15" s="669"/>
      <c r="R15" s="483">
        <v>61</v>
      </c>
      <c r="S15" s="671">
        <v>6.7599999999999993E-2</v>
      </c>
      <c r="T15" s="671">
        <v>8.3900000000000002E-2</v>
      </c>
      <c r="U15" s="671">
        <v>6.9900000000000004E-2</v>
      </c>
      <c r="V15" s="669">
        <v>114.02679999999999</v>
      </c>
    </row>
    <row r="16" spans="1:22">
      <c r="A16" s="489">
        <v>7.3</v>
      </c>
      <c r="B16" s="488" t="s">
        <v>508</v>
      </c>
      <c r="C16" s="669">
        <v>2799561.9566999995</v>
      </c>
      <c r="D16" s="669">
        <v>2783333.0105999997</v>
      </c>
      <c r="E16" s="669">
        <v>1472.78</v>
      </c>
      <c r="F16" s="669">
        <v>14756.1661</v>
      </c>
      <c r="G16" s="669"/>
      <c r="H16" s="669">
        <v>2805471.9974999996</v>
      </c>
      <c r="I16" s="669">
        <v>2789233.6206999999</v>
      </c>
      <c r="J16" s="669">
        <v>1477.3606</v>
      </c>
      <c r="K16" s="669">
        <v>14761.0162</v>
      </c>
      <c r="L16" s="669"/>
      <c r="M16" s="669">
        <v>44730.424199999994</v>
      </c>
      <c r="N16" s="669">
        <v>39528.891499999998</v>
      </c>
      <c r="O16" s="669">
        <v>7.32</v>
      </c>
      <c r="P16" s="669">
        <v>5194.2127</v>
      </c>
      <c r="Q16" s="669"/>
      <c r="R16" s="483">
        <v>27</v>
      </c>
      <c r="S16" s="671">
        <v>0</v>
      </c>
      <c r="T16" s="671">
        <v>0</v>
      </c>
      <c r="U16" s="671">
        <v>5.5399999999999998E-2</v>
      </c>
      <c r="V16" s="669">
        <v>102.51860000000001</v>
      </c>
    </row>
    <row r="17" spans="1:22">
      <c r="A17" s="491">
        <v>8</v>
      </c>
      <c r="B17" s="495" t="s">
        <v>509</v>
      </c>
      <c r="C17" s="669">
        <v>0</v>
      </c>
      <c r="D17" s="669">
        <v>0</v>
      </c>
      <c r="E17" s="669">
        <v>0</v>
      </c>
      <c r="F17" s="669">
        <v>0</v>
      </c>
      <c r="G17" s="669"/>
      <c r="H17" s="669">
        <v>0</v>
      </c>
      <c r="I17" s="669">
        <v>0</v>
      </c>
      <c r="J17" s="669">
        <v>0</v>
      </c>
      <c r="K17" s="669">
        <v>0</v>
      </c>
      <c r="L17" s="669"/>
      <c r="M17" s="669">
        <v>0</v>
      </c>
      <c r="N17" s="669">
        <v>0</v>
      </c>
      <c r="O17" s="669">
        <v>0</v>
      </c>
      <c r="P17" s="669">
        <v>0</v>
      </c>
      <c r="Q17" s="669"/>
      <c r="R17" s="483">
        <v>0</v>
      </c>
      <c r="S17" s="671">
        <v>0</v>
      </c>
      <c r="T17" s="671">
        <v>0</v>
      </c>
      <c r="U17" s="671">
        <v>0</v>
      </c>
      <c r="V17" s="669">
        <v>0</v>
      </c>
    </row>
    <row r="18" spans="1:22">
      <c r="A18" s="494">
        <v>9</v>
      </c>
      <c r="B18" s="493" t="s">
        <v>510</v>
      </c>
      <c r="C18" s="670">
        <v>0</v>
      </c>
      <c r="D18" s="670">
        <v>0</v>
      </c>
      <c r="E18" s="670">
        <v>0</v>
      </c>
      <c r="F18" s="670">
        <v>0</v>
      </c>
      <c r="G18" s="670"/>
      <c r="H18" s="670">
        <v>0</v>
      </c>
      <c r="I18" s="670">
        <v>0</v>
      </c>
      <c r="J18" s="670">
        <v>0</v>
      </c>
      <c r="K18" s="670">
        <v>0</v>
      </c>
      <c r="L18" s="670"/>
      <c r="M18" s="670">
        <v>0</v>
      </c>
      <c r="N18" s="670">
        <v>0</v>
      </c>
      <c r="O18" s="670">
        <v>0</v>
      </c>
      <c r="P18" s="670">
        <v>0</v>
      </c>
      <c r="Q18" s="670"/>
      <c r="R18" s="492">
        <v>0</v>
      </c>
      <c r="S18" s="672">
        <v>0</v>
      </c>
      <c r="T18" s="672">
        <v>0</v>
      </c>
      <c r="U18" s="672">
        <v>0</v>
      </c>
      <c r="V18" s="670">
        <v>0</v>
      </c>
    </row>
    <row r="19" spans="1:22">
      <c r="A19" s="491">
        <v>10</v>
      </c>
      <c r="B19" s="490" t="s">
        <v>513</v>
      </c>
      <c r="C19" s="669">
        <v>111107304.8275</v>
      </c>
      <c r="D19" s="669">
        <v>106711686.42300001</v>
      </c>
      <c r="E19" s="669">
        <v>3769922.7932000002</v>
      </c>
      <c r="F19" s="669">
        <v>625695.61129999999</v>
      </c>
      <c r="G19" s="669">
        <v>0</v>
      </c>
      <c r="H19" s="669">
        <v>111328894.90130001</v>
      </c>
      <c r="I19" s="669">
        <v>106845038.2958</v>
      </c>
      <c r="J19" s="669">
        <v>3838705.7181000002</v>
      </c>
      <c r="K19" s="669">
        <v>645150.88740000012</v>
      </c>
      <c r="L19" s="669">
        <v>0</v>
      </c>
      <c r="M19" s="669">
        <v>1889217.9915</v>
      </c>
      <c r="N19" s="669">
        <v>1380986.6913000001</v>
      </c>
      <c r="O19" s="669">
        <v>245096.66039999999</v>
      </c>
      <c r="P19" s="669">
        <v>263134.6398</v>
      </c>
      <c r="Q19" s="669">
        <v>0</v>
      </c>
      <c r="R19" s="483">
        <v>1390</v>
      </c>
      <c r="S19" s="671">
        <v>9.7199999999999995E-2</v>
      </c>
      <c r="T19" s="671">
        <v>0.1145</v>
      </c>
      <c r="U19" s="671">
        <v>7.1400000000000005E-2</v>
      </c>
      <c r="V19" s="669">
        <v>99.2517</v>
      </c>
    </row>
    <row r="20" spans="1:22" ht="30">
      <c r="A20" s="489">
        <v>10.1</v>
      </c>
      <c r="B20" s="488" t="s">
        <v>516</v>
      </c>
      <c r="C20" s="669"/>
      <c r="D20" s="669"/>
      <c r="E20" s="669"/>
      <c r="F20" s="669"/>
      <c r="G20" s="669"/>
      <c r="H20" s="669"/>
      <c r="I20" s="669"/>
      <c r="J20" s="669"/>
      <c r="K20" s="669"/>
      <c r="L20" s="669"/>
      <c r="M20" s="669"/>
      <c r="N20" s="669"/>
      <c r="O20" s="669"/>
      <c r="P20" s="669"/>
      <c r="Q20" s="669"/>
      <c r="R20" s="483"/>
      <c r="S20" s="483"/>
      <c r="T20" s="483"/>
      <c r="U20" s="483"/>
      <c r="V20" s="483"/>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71"/>
  <sheetViews>
    <sheetView topLeftCell="A43" zoomScale="80" zoomScaleNormal="80" workbookViewId="0">
      <selection activeCell="B20" sqref="B20:C20"/>
    </sheetView>
  </sheetViews>
  <sheetFormatPr defaultRowHeight="14.25"/>
  <cols>
    <col min="1" max="1" width="8.7109375" style="521"/>
    <col min="2" max="2" width="83.28515625" style="522" customWidth="1"/>
    <col min="3" max="3" width="18.140625" style="517" bestFit="1" customWidth="1"/>
    <col min="4" max="4" width="19.140625" style="517" bestFit="1" customWidth="1"/>
    <col min="5" max="5" width="19.5703125" style="517" bestFit="1" customWidth="1"/>
    <col min="6" max="6" width="18.140625" style="517" bestFit="1" customWidth="1"/>
    <col min="7" max="7" width="19.5703125" style="517" bestFit="1" customWidth="1"/>
    <col min="8" max="8" width="20" style="517" bestFit="1" customWidth="1"/>
    <col min="9" max="16384" width="9.140625" style="517"/>
  </cols>
  <sheetData>
    <row r="1" spans="1:8">
      <c r="A1" s="514" t="s">
        <v>108</v>
      </c>
      <c r="B1" s="515" t="str">
        <f>Info!C2</f>
        <v>ს.ს "პროკრედიტ ბანკი"</v>
      </c>
      <c r="C1" s="516"/>
    </row>
    <row r="2" spans="1:8">
      <c r="A2" s="514" t="s">
        <v>109</v>
      </c>
      <c r="B2" s="518">
        <f>'1. key ratios'!B2</f>
        <v>45473</v>
      </c>
      <c r="C2" s="516"/>
    </row>
    <row r="3" spans="1:8">
      <c r="A3" s="514"/>
      <c r="B3" s="516"/>
      <c r="C3" s="516"/>
    </row>
    <row r="4" spans="1:8" ht="21" customHeight="1">
      <c r="A4" s="692" t="s">
        <v>25</v>
      </c>
      <c r="B4" s="693" t="s">
        <v>522</v>
      </c>
      <c r="C4" s="695" t="s">
        <v>114</v>
      </c>
      <c r="D4" s="695"/>
      <c r="E4" s="695"/>
      <c r="F4" s="695" t="s">
        <v>115</v>
      </c>
      <c r="G4" s="695"/>
      <c r="H4" s="696"/>
    </row>
    <row r="5" spans="1:8" ht="21" customHeight="1">
      <c r="A5" s="692"/>
      <c r="B5" s="694"/>
      <c r="C5" s="519" t="s">
        <v>26</v>
      </c>
      <c r="D5" s="519" t="s">
        <v>88</v>
      </c>
      <c r="E5" s="519" t="s">
        <v>66</v>
      </c>
      <c r="F5" s="519" t="s">
        <v>26</v>
      </c>
      <c r="G5" s="519" t="s">
        <v>88</v>
      </c>
      <c r="H5" s="519" t="s">
        <v>66</v>
      </c>
    </row>
    <row r="6" spans="1:8" ht="26.45" customHeight="1">
      <c r="A6" s="692"/>
      <c r="B6" s="520" t="s">
        <v>95</v>
      </c>
      <c r="C6" s="697"/>
      <c r="D6" s="698"/>
      <c r="E6" s="698"/>
      <c r="F6" s="698"/>
      <c r="G6" s="698"/>
      <c r="H6" s="699"/>
    </row>
    <row r="7" spans="1:8" ht="23.1" customHeight="1">
      <c r="A7" s="527">
        <v>1</v>
      </c>
      <c r="B7" s="528" t="s">
        <v>636</v>
      </c>
      <c r="C7" s="510">
        <v>90174067.309999987</v>
      </c>
      <c r="D7" s="510">
        <v>308949788.93189996</v>
      </c>
      <c r="E7" s="511">
        <v>399123856.24189997</v>
      </c>
      <c r="F7" s="510">
        <v>101656026.05000001</v>
      </c>
      <c r="G7" s="510">
        <v>319321330.84719998</v>
      </c>
      <c r="H7" s="511">
        <v>420977356.89719999</v>
      </c>
    </row>
    <row r="8" spans="1:8" ht="15">
      <c r="A8" s="527">
        <v>1.1000000000000001</v>
      </c>
      <c r="B8" s="529" t="s">
        <v>96</v>
      </c>
      <c r="C8" s="523">
        <v>17783075.899999999</v>
      </c>
      <c r="D8" s="523">
        <v>33667802.355999999</v>
      </c>
      <c r="E8" s="524">
        <v>51450878.255999997</v>
      </c>
      <c r="F8" s="523">
        <v>16000480.41</v>
      </c>
      <c r="G8" s="523">
        <v>30591614.4245</v>
      </c>
      <c r="H8" s="524">
        <v>46592094.8345</v>
      </c>
    </row>
    <row r="9" spans="1:8" ht="15">
      <c r="A9" s="527">
        <v>1.2</v>
      </c>
      <c r="B9" s="529" t="s">
        <v>97</v>
      </c>
      <c r="C9" s="523">
        <v>12073908.699999999</v>
      </c>
      <c r="D9" s="523">
        <v>182897981.98739997</v>
      </c>
      <c r="E9" s="524">
        <v>194971890.68739995</v>
      </c>
      <c r="F9" s="523">
        <v>55645687.490000002</v>
      </c>
      <c r="G9" s="523">
        <v>188103052.5203</v>
      </c>
      <c r="H9" s="524">
        <v>243748740.01030001</v>
      </c>
    </row>
    <row r="10" spans="1:8" ht="15">
      <c r="A10" s="527">
        <v>1.3</v>
      </c>
      <c r="B10" s="529" t="s">
        <v>98</v>
      </c>
      <c r="C10" s="523">
        <v>60317082.709999993</v>
      </c>
      <c r="D10" s="523">
        <v>92384004.588499993</v>
      </c>
      <c r="E10" s="524">
        <v>152701087.2985</v>
      </c>
      <c r="F10" s="523">
        <v>30009858.149999999</v>
      </c>
      <c r="G10" s="523">
        <v>100626663.9024</v>
      </c>
      <c r="H10" s="524">
        <v>130636522.05239999</v>
      </c>
    </row>
    <row r="11" spans="1:8" ht="15">
      <c r="A11" s="527">
        <v>2</v>
      </c>
      <c r="B11" s="530" t="s">
        <v>523</v>
      </c>
      <c r="C11" s="510">
        <v>0</v>
      </c>
      <c r="D11" s="510">
        <v>0</v>
      </c>
      <c r="E11" s="511">
        <v>0</v>
      </c>
      <c r="F11" s="510">
        <v>0</v>
      </c>
      <c r="G11" s="510">
        <v>0</v>
      </c>
      <c r="H11" s="511">
        <v>0</v>
      </c>
    </row>
    <row r="12" spans="1:8" ht="15">
      <c r="A12" s="527">
        <v>2.1</v>
      </c>
      <c r="B12" s="531" t="s">
        <v>524</v>
      </c>
      <c r="C12" s="523">
        <v>0</v>
      </c>
      <c r="D12" s="523">
        <v>0</v>
      </c>
      <c r="E12" s="524">
        <v>0</v>
      </c>
      <c r="F12" s="523">
        <v>0</v>
      </c>
      <c r="G12" s="523">
        <v>0</v>
      </c>
      <c r="H12" s="524">
        <v>0</v>
      </c>
    </row>
    <row r="13" spans="1:8" ht="26.45" customHeight="1">
      <c r="A13" s="527">
        <v>3</v>
      </c>
      <c r="B13" s="532" t="s">
        <v>525</v>
      </c>
      <c r="C13" s="510">
        <v>0</v>
      </c>
      <c r="D13" s="510">
        <v>0</v>
      </c>
      <c r="E13" s="511">
        <v>0</v>
      </c>
      <c r="F13" s="510">
        <v>1955517.98</v>
      </c>
      <c r="G13" s="510">
        <v>35527.800000000003</v>
      </c>
      <c r="H13" s="511">
        <v>1991045.78</v>
      </c>
    </row>
    <row r="14" spans="1:8" ht="26.45" customHeight="1">
      <c r="A14" s="527">
        <v>4</v>
      </c>
      <c r="B14" s="533" t="s">
        <v>526</v>
      </c>
      <c r="C14" s="510">
        <v>0</v>
      </c>
      <c r="D14" s="510">
        <v>0</v>
      </c>
      <c r="E14" s="511">
        <v>0</v>
      </c>
      <c r="F14" s="510">
        <v>0</v>
      </c>
      <c r="G14" s="510">
        <v>0</v>
      </c>
      <c r="H14" s="511">
        <v>0</v>
      </c>
    </row>
    <row r="15" spans="1:8" ht="24.6" customHeight="1">
      <c r="A15" s="527">
        <v>5</v>
      </c>
      <c r="B15" s="533" t="s">
        <v>527</v>
      </c>
      <c r="C15" s="512">
        <v>139527.79999999999</v>
      </c>
      <c r="D15" s="512">
        <v>0</v>
      </c>
      <c r="E15" s="513">
        <v>139527.79999999999</v>
      </c>
      <c r="F15" s="512">
        <v>0</v>
      </c>
      <c r="G15" s="512">
        <v>0</v>
      </c>
      <c r="H15" s="513">
        <v>0</v>
      </c>
    </row>
    <row r="16" spans="1:8" ht="15">
      <c r="A16" s="527">
        <v>5.0999999999999996</v>
      </c>
      <c r="B16" s="534" t="s">
        <v>528</v>
      </c>
      <c r="C16" s="523">
        <v>139527.79999999999</v>
      </c>
      <c r="D16" s="523">
        <v>0</v>
      </c>
      <c r="E16" s="524">
        <v>139527.79999999999</v>
      </c>
      <c r="F16" s="523">
        <v>0</v>
      </c>
      <c r="G16" s="523">
        <v>0</v>
      </c>
      <c r="H16" s="524">
        <v>0</v>
      </c>
    </row>
    <row r="17" spans="1:8" ht="15">
      <c r="A17" s="527">
        <v>5.2</v>
      </c>
      <c r="B17" s="534" t="s">
        <v>455</v>
      </c>
      <c r="C17" s="523">
        <v>0</v>
      </c>
      <c r="D17" s="523">
        <v>0</v>
      </c>
      <c r="E17" s="524">
        <v>0</v>
      </c>
      <c r="F17" s="523">
        <v>0</v>
      </c>
      <c r="G17" s="523">
        <v>0</v>
      </c>
      <c r="H17" s="524">
        <v>0</v>
      </c>
    </row>
    <row r="18" spans="1:8" ht="15">
      <c r="A18" s="527">
        <v>5.3</v>
      </c>
      <c r="B18" s="534" t="s">
        <v>529</v>
      </c>
      <c r="C18" s="523">
        <v>0</v>
      </c>
      <c r="D18" s="523">
        <v>0</v>
      </c>
      <c r="E18" s="524">
        <v>0</v>
      </c>
      <c r="F18" s="523">
        <v>0</v>
      </c>
      <c r="G18" s="523">
        <v>0</v>
      </c>
      <c r="H18" s="524">
        <v>0</v>
      </c>
    </row>
    <row r="19" spans="1:8" ht="15">
      <c r="A19" s="527">
        <v>6</v>
      </c>
      <c r="B19" s="532" t="s">
        <v>530</v>
      </c>
      <c r="C19" s="510">
        <v>552514583.33615613</v>
      </c>
      <c r="D19" s="510">
        <v>878248131.12597203</v>
      </c>
      <c r="E19" s="511">
        <v>1430762714.4621282</v>
      </c>
      <c r="F19" s="510">
        <v>451361089.14190006</v>
      </c>
      <c r="G19" s="510">
        <v>770169082.59221506</v>
      </c>
      <c r="H19" s="511">
        <v>1221530171.7341151</v>
      </c>
    </row>
    <row r="20" spans="1:8" ht="15">
      <c r="A20" s="527">
        <v>6.1</v>
      </c>
      <c r="B20" s="534" t="s">
        <v>455</v>
      </c>
      <c r="C20" s="523">
        <v>126271912.13</v>
      </c>
      <c r="D20" s="523">
        <v>0</v>
      </c>
      <c r="E20" s="524">
        <v>126271912.13</v>
      </c>
      <c r="F20" s="523">
        <v>109662300.11</v>
      </c>
      <c r="G20" s="523">
        <v>0</v>
      </c>
      <c r="H20" s="524">
        <v>109662300.11</v>
      </c>
    </row>
    <row r="21" spans="1:8" ht="15">
      <c r="A21" s="527">
        <v>6.2</v>
      </c>
      <c r="B21" s="534" t="s">
        <v>529</v>
      </c>
      <c r="C21" s="523">
        <v>426242671.20615608</v>
      </c>
      <c r="D21" s="523">
        <v>878248131.12597203</v>
      </c>
      <c r="E21" s="524">
        <v>1304490802.332128</v>
      </c>
      <c r="F21" s="523">
        <v>341698789.03190005</v>
      </c>
      <c r="G21" s="523">
        <v>770169082.59221506</v>
      </c>
      <c r="H21" s="524">
        <v>1111867871.624115</v>
      </c>
    </row>
    <row r="22" spans="1:8" ht="15">
      <c r="A22" s="527">
        <v>7</v>
      </c>
      <c r="B22" s="535" t="s">
        <v>531</v>
      </c>
      <c r="C22" s="510">
        <v>8615015.5899999999</v>
      </c>
      <c r="D22" s="510">
        <v>0</v>
      </c>
      <c r="E22" s="511">
        <v>8615015.5899999999</v>
      </c>
      <c r="F22" s="510">
        <v>6100000</v>
      </c>
      <c r="G22" s="510">
        <v>0</v>
      </c>
      <c r="H22" s="511">
        <v>6100000</v>
      </c>
    </row>
    <row r="23" spans="1:8" ht="15">
      <c r="A23" s="527">
        <v>8</v>
      </c>
      <c r="B23" s="536" t="s">
        <v>532</v>
      </c>
      <c r="C23" s="510">
        <v>0</v>
      </c>
      <c r="D23" s="510">
        <v>0</v>
      </c>
      <c r="E23" s="511">
        <v>0</v>
      </c>
      <c r="F23" s="510">
        <v>0</v>
      </c>
      <c r="G23" s="510">
        <v>0</v>
      </c>
      <c r="H23" s="511">
        <v>0</v>
      </c>
    </row>
    <row r="24" spans="1:8" ht="15">
      <c r="A24" s="527">
        <v>9</v>
      </c>
      <c r="B24" s="533" t="s">
        <v>533</v>
      </c>
      <c r="C24" s="510">
        <v>45566307.039999999</v>
      </c>
      <c r="D24" s="510">
        <v>0</v>
      </c>
      <c r="E24" s="511">
        <v>45566307.039999999</v>
      </c>
      <c r="F24" s="510">
        <v>44809177.07</v>
      </c>
      <c r="G24" s="510">
        <v>0</v>
      </c>
      <c r="H24" s="511">
        <v>44809177.07</v>
      </c>
    </row>
    <row r="25" spans="1:8" ht="15">
      <c r="A25" s="527">
        <v>9.1</v>
      </c>
      <c r="B25" s="537" t="s">
        <v>534</v>
      </c>
      <c r="C25" s="523">
        <v>41363758.089999996</v>
      </c>
      <c r="D25" s="523">
        <v>0</v>
      </c>
      <c r="E25" s="524">
        <v>41363758.089999996</v>
      </c>
      <c r="F25" s="523">
        <v>40507785.880000003</v>
      </c>
      <c r="G25" s="523">
        <v>0</v>
      </c>
      <c r="H25" s="524">
        <v>40507785.880000003</v>
      </c>
    </row>
    <row r="26" spans="1:8" ht="15">
      <c r="A26" s="527">
        <v>9.1999999999999993</v>
      </c>
      <c r="B26" s="537" t="s">
        <v>535</v>
      </c>
      <c r="C26" s="523">
        <v>4202548.95</v>
      </c>
      <c r="D26" s="523">
        <v>0</v>
      </c>
      <c r="E26" s="524">
        <v>4202548.95</v>
      </c>
      <c r="F26" s="523">
        <v>4301391.1900000004</v>
      </c>
      <c r="G26" s="523">
        <v>0</v>
      </c>
      <c r="H26" s="524">
        <v>4301391.1900000004</v>
      </c>
    </row>
    <row r="27" spans="1:8" ht="15">
      <c r="A27" s="527">
        <v>10</v>
      </c>
      <c r="B27" s="533" t="s">
        <v>36</v>
      </c>
      <c r="C27" s="510">
        <v>2353628.39</v>
      </c>
      <c r="D27" s="510">
        <v>0</v>
      </c>
      <c r="E27" s="511">
        <v>2353628.39</v>
      </c>
      <c r="F27" s="510">
        <v>1913257.95</v>
      </c>
      <c r="G27" s="510">
        <v>0</v>
      </c>
      <c r="H27" s="511">
        <v>1913257.95</v>
      </c>
    </row>
    <row r="28" spans="1:8" ht="15">
      <c r="A28" s="527">
        <v>10.1</v>
      </c>
      <c r="B28" s="537" t="s">
        <v>536</v>
      </c>
      <c r="C28" s="523">
        <v>0</v>
      </c>
      <c r="D28" s="523">
        <v>0</v>
      </c>
      <c r="E28" s="524">
        <v>0</v>
      </c>
      <c r="F28" s="523">
        <v>0</v>
      </c>
      <c r="G28" s="523">
        <v>0</v>
      </c>
      <c r="H28" s="524">
        <v>0</v>
      </c>
    </row>
    <row r="29" spans="1:8" ht="15">
      <c r="A29" s="527">
        <v>10.199999999999999</v>
      </c>
      <c r="B29" s="537" t="s">
        <v>537</v>
      </c>
      <c r="C29" s="523">
        <v>2353628.39</v>
      </c>
      <c r="D29" s="523">
        <v>0</v>
      </c>
      <c r="E29" s="524">
        <v>2353628.39</v>
      </c>
      <c r="F29" s="523">
        <v>1913257.95</v>
      </c>
      <c r="G29" s="523">
        <v>0</v>
      </c>
      <c r="H29" s="524">
        <v>1913257.95</v>
      </c>
    </row>
    <row r="30" spans="1:8" ht="15">
      <c r="A30" s="527">
        <v>11</v>
      </c>
      <c r="B30" s="533" t="s">
        <v>538</v>
      </c>
      <c r="C30" s="510">
        <v>110329.97</v>
      </c>
      <c r="D30" s="510">
        <v>0</v>
      </c>
      <c r="E30" s="511">
        <v>110329.97</v>
      </c>
      <c r="F30" s="510">
        <v>0</v>
      </c>
      <c r="G30" s="510">
        <v>0</v>
      </c>
      <c r="H30" s="511">
        <v>0</v>
      </c>
    </row>
    <row r="31" spans="1:8" ht="15">
      <c r="A31" s="527">
        <v>11.1</v>
      </c>
      <c r="B31" s="537" t="s">
        <v>539</v>
      </c>
      <c r="C31" s="523">
        <v>110329.97</v>
      </c>
      <c r="D31" s="523">
        <v>0</v>
      </c>
      <c r="E31" s="524">
        <v>110329.97</v>
      </c>
      <c r="F31" s="523">
        <v>0</v>
      </c>
      <c r="G31" s="523">
        <v>0</v>
      </c>
      <c r="H31" s="524">
        <v>0</v>
      </c>
    </row>
    <row r="32" spans="1:8" ht="15">
      <c r="A32" s="527">
        <v>11.2</v>
      </c>
      <c r="B32" s="537" t="s">
        <v>540</v>
      </c>
      <c r="C32" s="523">
        <v>0</v>
      </c>
      <c r="D32" s="523">
        <v>0</v>
      </c>
      <c r="E32" s="524">
        <v>0</v>
      </c>
      <c r="F32" s="523">
        <v>0</v>
      </c>
      <c r="G32" s="523">
        <v>0</v>
      </c>
      <c r="H32" s="524">
        <v>0</v>
      </c>
    </row>
    <row r="33" spans="1:8" ht="15">
      <c r="A33" s="527">
        <v>13</v>
      </c>
      <c r="B33" s="533" t="s">
        <v>99</v>
      </c>
      <c r="C33" s="510">
        <v>5935597.1919</v>
      </c>
      <c r="D33" s="510">
        <v>395667.44687200058</v>
      </c>
      <c r="E33" s="511">
        <v>6331264.6387720006</v>
      </c>
      <c r="F33" s="510">
        <v>5253250.2470999993</v>
      </c>
      <c r="G33" s="510">
        <v>393465.28488500044</v>
      </c>
      <c r="H33" s="511">
        <v>5646715.5319849998</v>
      </c>
    </row>
    <row r="34" spans="1:8" ht="15">
      <c r="A34" s="527">
        <v>13.1</v>
      </c>
      <c r="B34" s="538" t="s">
        <v>541</v>
      </c>
      <c r="C34" s="523">
        <v>76010</v>
      </c>
      <c r="D34" s="523">
        <v>0</v>
      </c>
      <c r="E34" s="524">
        <v>76010</v>
      </c>
      <c r="F34" s="523">
        <v>79370</v>
      </c>
      <c r="G34" s="523">
        <v>0</v>
      </c>
      <c r="H34" s="524">
        <v>79370</v>
      </c>
    </row>
    <row r="35" spans="1:8" ht="15">
      <c r="A35" s="527">
        <v>13.2</v>
      </c>
      <c r="B35" s="538" t="s">
        <v>542</v>
      </c>
      <c r="C35" s="523">
        <v>0</v>
      </c>
      <c r="D35" s="523">
        <v>0</v>
      </c>
      <c r="E35" s="524">
        <v>0</v>
      </c>
      <c r="F35" s="523">
        <v>0</v>
      </c>
      <c r="G35" s="523">
        <v>0</v>
      </c>
      <c r="H35" s="524">
        <v>0</v>
      </c>
    </row>
    <row r="36" spans="1:8" ht="15">
      <c r="A36" s="527">
        <v>14</v>
      </c>
      <c r="B36" s="539" t="s">
        <v>543</v>
      </c>
      <c r="C36" s="510">
        <v>705409056.62805617</v>
      </c>
      <c r="D36" s="510">
        <v>1187593587.5047441</v>
      </c>
      <c r="E36" s="511">
        <v>1893002644.1328001</v>
      </c>
      <c r="F36" s="510">
        <v>613048318.43900013</v>
      </c>
      <c r="G36" s="510">
        <v>1089919406.5243001</v>
      </c>
      <c r="H36" s="511">
        <v>1702967724.9633002</v>
      </c>
    </row>
    <row r="37" spans="1:8" ht="22.5" customHeight="1">
      <c r="A37" s="527"/>
      <c r="B37" s="540" t="s">
        <v>104</v>
      </c>
      <c r="C37" s="686"/>
      <c r="D37" s="687"/>
      <c r="E37" s="687"/>
      <c r="F37" s="687"/>
      <c r="G37" s="687"/>
      <c r="H37" s="688"/>
    </row>
    <row r="38" spans="1:8" ht="15">
      <c r="A38" s="527">
        <v>15</v>
      </c>
      <c r="B38" s="541" t="s">
        <v>544</v>
      </c>
      <c r="C38" s="508">
        <v>1640</v>
      </c>
      <c r="D38" s="508">
        <v>0</v>
      </c>
      <c r="E38" s="509">
        <v>1640</v>
      </c>
      <c r="F38" s="508">
        <v>0</v>
      </c>
      <c r="G38" s="508">
        <v>0</v>
      </c>
      <c r="H38" s="509">
        <v>0</v>
      </c>
    </row>
    <row r="39" spans="1:8" ht="15">
      <c r="A39" s="527">
        <v>15.1</v>
      </c>
      <c r="B39" s="542" t="s">
        <v>524</v>
      </c>
      <c r="C39" s="525">
        <v>1640</v>
      </c>
      <c r="D39" s="525">
        <v>0</v>
      </c>
      <c r="E39" s="526">
        <v>1640</v>
      </c>
      <c r="F39" s="525">
        <v>0</v>
      </c>
      <c r="G39" s="525">
        <v>0</v>
      </c>
      <c r="H39" s="526">
        <v>0</v>
      </c>
    </row>
    <row r="40" spans="1:8" ht="24" customHeight="1">
      <c r="A40" s="527">
        <v>16</v>
      </c>
      <c r="B40" s="535" t="s">
        <v>545</v>
      </c>
      <c r="C40" s="508">
        <v>0</v>
      </c>
      <c r="D40" s="508">
        <v>0</v>
      </c>
      <c r="E40" s="509">
        <v>0</v>
      </c>
      <c r="F40" s="508">
        <v>0</v>
      </c>
      <c r="G40" s="508">
        <v>0</v>
      </c>
      <c r="H40" s="509">
        <v>0</v>
      </c>
    </row>
    <row r="41" spans="1:8" ht="15">
      <c r="A41" s="527">
        <v>17</v>
      </c>
      <c r="B41" s="535" t="s">
        <v>546</v>
      </c>
      <c r="C41" s="508">
        <v>392157632.60000008</v>
      </c>
      <c r="D41" s="508">
        <v>1163580480.247366</v>
      </c>
      <c r="E41" s="509">
        <v>1555738112.8473661</v>
      </c>
      <c r="F41" s="508">
        <v>303192427.53000003</v>
      </c>
      <c r="G41" s="508">
        <v>1068978887.697015</v>
      </c>
      <c r="H41" s="509">
        <v>1372171315.227015</v>
      </c>
    </row>
    <row r="42" spans="1:8" ht="15">
      <c r="A42" s="527">
        <v>17.100000000000001</v>
      </c>
      <c r="B42" s="543" t="s">
        <v>547</v>
      </c>
      <c r="C42" s="525">
        <v>378940293.80000007</v>
      </c>
      <c r="D42" s="525">
        <v>783729986.12146914</v>
      </c>
      <c r="E42" s="526">
        <v>1162670279.9214692</v>
      </c>
      <c r="F42" s="525">
        <v>280577815.29000002</v>
      </c>
      <c r="G42" s="525">
        <v>665768051.80176413</v>
      </c>
      <c r="H42" s="526">
        <v>946345867.09176421</v>
      </c>
    </row>
    <row r="43" spans="1:8" ht="15">
      <c r="A43" s="527">
        <v>17.2</v>
      </c>
      <c r="B43" s="544" t="s">
        <v>100</v>
      </c>
      <c r="C43" s="525">
        <v>12450279.870000001</v>
      </c>
      <c r="D43" s="525">
        <v>378657911.86199999</v>
      </c>
      <c r="E43" s="526">
        <v>391108191.73199999</v>
      </c>
      <c r="F43" s="525">
        <v>21819470</v>
      </c>
      <c r="G43" s="525">
        <v>402113599.91619992</v>
      </c>
      <c r="H43" s="526">
        <v>423933069.91619992</v>
      </c>
    </row>
    <row r="44" spans="1:8" ht="15">
      <c r="A44" s="527">
        <v>17.3</v>
      </c>
      <c r="B44" s="543" t="s">
        <v>548</v>
      </c>
      <c r="C44" s="525">
        <v>0</v>
      </c>
      <c r="D44" s="525">
        <v>0</v>
      </c>
      <c r="E44" s="526">
        <v>0</v>
      </c>
      <c r="F44" s="525">
        <v>0</v>
      </c>
      <c r="G44" s="525">
        <v>0</v>
      </c>
      <c r="H44" s="526">
        <v>0</v>
      </c>
    </row>
    <row r="45" spans="1:8" ht="15">
      <c r="A45" s="527">
        <v>17.399999999999999</v>
      </c>
      <c r="B45" s="543" t="s">
        <v>549</v>
      </c>
      <c r="C45" s="525">
        <v>767058.93</v>
      </c>
      <c r="D45" s="525">
        <v>1192582.2638970001</v>
      </c>
      <c r="E45" s="526">
        <v>1959641.193897</v>
      </c>
      <c r="F45" s="525">
        <v>795142.23999999941</v>
      </c>
      <c r="G45" s="525">
        <v>1097235.979051</v>
      </c>
      <c r="H45" s="526">
        <v>1892378.2190509993</v>
      </c>
    </row>
    <row r="46" spans="1:8" ht="15">
      <c r="A46" s="527">
        <v>18</v>
      </c>
      <c r="B46" s="533" t="s">
        <v>550</v>
      </c>
      <c r="C46" s="508">
        <v>894331.62890000001</v>
      </c>
      <c r="D46" s="508">
        <v>417443.74840000004</v>
      </c>
      <c r="E46" s="509">
        <v>1311775.3773000001</v>
      </c>
      <c r="F46" s="508">
        <v>712622.34550000005</v>
      </c>
      <c r="G46" s="508">
        <v>275146.2536</v>
      </c>
      <c r="H46" s="509">
        <v>987768.59909999999</v>
      </c>
    </row>
    <row r="47" spans="1:8" ht="15">
      <c r="A47" s="527">
        <v>19</v>
      </c>
      <c r="B47" s="533" t="s">
        <v>551</v>
      </c>
      <c r="C47" s="508">
        <v>1920707.81</v>
      </c>
      <c r="D47" s="508">
        <v>0</v>
      </c>
      <c r="E47" s="509">
        <v>1920707.81</v>
      </c>
      <c r="F47" s="508">
        <v>4843000.5199999996</v>
      </c>
      <c r="G47" s="508">
        <v>0</v>
      </c>
      <c r="H47" s="509">
        <v>4843000.5199999996</v>
      </c>
    </row>
    <row r="48" spans="1:8" ht="15">
      <c r="A48" s="527">
        <v>19.100000000000001</v>
      </c>
      <c r="B48" s="545" t="s">
        <v>552</v>
      </c>
      <c r="C48" s="525">
        <v>0</v>
      </c>
      <c r="D48" s="525">
        <v>0</v>
      </c>
      <c r="E48" s="526">
        <v>0</v>
      </c>
      <c r="F48" s="525">
        <v>3493633.33</v>
      </c>
      <c r="G48" s="525">
        <v>0</v>
      </c>
      <c r="H48" s="526">
        <v>3493633.33</v>
      </c>
    </row>
    <row r="49" spans="1:8" ht="15">
      <c r="A49" s="527">
        <v>19.2</v>
      </c>
      <c r="B49" s="546" t="s">
        <v>553</v>
      </c>
      <c r="C49" s="525">
        <v>1920707.81</v>
      </c>
      <c r="D49" s="525">
        <v>0</v>
      </c>
      <c r="E49" s="526">
        <v>1920707.81</v>
      </c>
      <c r="F49" s="525">
        <v>1349367.19</v>
      </c>
      <c r="G49" s="525">
        <v>0</v>
      </c>
      <c r="H49" s="526">
        <v>1349367.19</v>
      </c>
    </row>
    <row r="50" spans="1:8" ht="15">
      <c r="A50" s="527">
        <v>20</v>
      </c>
      <c r="B50" s="547" t="s">
        <v>101</v>
      </c>
      <c r="C50" s="508">
        <v>0</v>
      </c>
      <c r="D50" s="508">
        <v>15013421.907600001</v>
      </c>
      <c r="E50" s="509">
        <v>15013421.907600001</v>
      </c>
      <c r="F50" s="508">
        <v>0</v>
      </c>
      <c r="G50" s="508">
        <v>14234846.5692</v>
      </c>
      <c r="H50" s="509">
        <v>14234846.5692</v>
      </c>
    </row>
    <row r="51" spans="1:8" ht="15">
      <c r="A51" s="527">
        <v>21</v>
      </c>
      <c r="B51" s="548" t="s">
        <v>89</v>
      </c>
      <c r="C51" s="508">
        <v>143168.33579999991</v>
      </c>
      <c r="D51" s="508">
        <v>2879762.4590339996</v>
      </c>
      <c r="E51" s="509">
        <v>3022930.7948339996</v>
      </c>
      <c r="F51" s="508">
        <v>846575.29086399951</v>
      </c>
      <c r="G51" s="508">
        <v>1097235.9791360004</v>
      </c>
      <c r="H51" s="509">
        <v>1943811.27</v>
      </c>
    </row>
    <row r="52" spans="1:8" ht="15">
      <c r="A52" s="527">
        <v>21.1</v>
      </c>
      <c r="B52" s="544" t="s">
        <v>554</v>
      </c>
      <c r="C52" s="525"/>
      <c r="D52" s="525"/>
      <c r="E52" s="526">
        <v>0</v>
      </c>
      <c r="F52" s="525">
        <v>0</v>
      </c>
      <c r="G52" s="525">
        <v>0</v>
      </c>
      <c r="H52" s="526">
        <v>0</v>
      </c>
    </row>
    <row r="53" spans="1:8" ht="15">
      <c r="A53" s="527">
        <v>22</v>
      </c>
      <c r="B53" s="547" t="s">
        <v>555</v>
      </c>
      <c r="C53" s="508">
        <v>395117480.37470007</v>
      </c>
      <c r="D53" s="508">
        <v>1181891108.3623998</v>
      </c>
      <c r="E53" s="509">
        <v>1577008588.7370999</v>
      </c>
      <c r="F53" s="508">
        <v>309594625.686364</v>
      </c>
      <c r="G53" s="508">
        <v>1084586116.498951</v>
      </c>
      <c r="H53" s="509">
        <v>1394180742.1853149</v>
      </c>
    </row>
    <row r="54" spans="1:8" ht="24" customHeight="1">
      <c r="A54" s="527"/>
      <c r="B54" s="549" t="s">
        <v>556</v>
      </c>
      <c r="C54" s="689"/>
      <c r="D54" s="690"/>
      <c r="E54" s="690"/>
      <c r="F54" s="690"/>
      <c r="G54" s="690"/>
      <c r="H54" s="691"/>
    </row>
    <row r="55" spans="1:8" ht="15">
      <c r="A55" s="527">
        <v>23</v>
      </c>
      <c r="B55" s="547" t="s">
        <v>105</v>
      </c>
      <c r="C55" s="525">
        <v>112482804.98999999</v>
      </c>
      <c r="D55" s="525"/>
      <c r="E55" s="526">
        <v>112482804.98999999</v>
      </c>
      <c r="F55" s="525">
        <v>112482804.98999999</v>
      </c>
      <c r="G55" s="525"/>
      <c r="H55" s="526">
        <v>112482804.98999999</v>
      </c>
    </row>
    <row r="56" spans="1:8" ht="15">
      <c r="A56" s="527">
        <v>24</v>
      </c>
      <c r="B56" s="547" t="s">
        <v>557</v>
      </c>
      <c r="C56" s="525">
        <v>0</v>
      </c>
      <c r="D56" s="525"/>
      <c r="E56" s="526">
        <v>0</v>
      </c>
      <c r="F56" s="525">
        <v>0</v>
      </c>
      <c r="G56" s="525"/>
      <c r="H56" s="526">
        <v>0</v>
      </c>
    </row>
    <row r="57" spans="1:8" ht="15">
      <c r="A57" s="527">
        <v>25</v>
      </c>
      <c r="B57" s="547" t="s">
        <v>102</v>
      </c>
      <c r="C57" s="525">
        <v>72117569.840000004</v>
      </c>
      <c r="D57" s="525"/>
      <c r="E57" s="526">
        <v>72117569.840000004</v>
      </c>
      <c r="F57" s="525">
        <v>72117569.840000004</v>
      </c>
      <c r="G57" s="525"/>
      <c r="H57" s="526">
        <v>72117569.840000004</v>
      </c>
    </row>
    <row r="58" spans="1:8" ht="15">
      <c r="A58" s="527">
        <v>26</v>
      </c>
      <c r="B58" s="533" t="s">
        <v>558</v>
      </c>
      <c r="C58" s="525">
        <v>0</v>
      </c>
      <c r="D58" s="525"/>
      <c r="E58" s="526">
        <v>0</v>
      </c>
      <c r="F58" s="525">
        <v>0</v>
      </c>
      <c r="G58" s="525"/>
      <c r="H58" s="526">
        <v>0</v>
      </c>
    </row>
    <row r="59" spans="1:8" ht="15">
      <c r="A59" s="527">
        <v>27</v>
      </c>
      <c r="B59" s="533" t="s">
        <v>559</v>
      </c>
      <c r="C59" s="525">
        <v>0</v>
      </c>
      <c r="D59" s="525">
        <v>0</v>
      </c>
      <c r="E59" s="526">
        <v>0</v>
      </c>
      <c r="F59" s="525">
        <v>0</v>
      </c>
      <c r="G59" s="525">
        <v>0</v>
      </c>
      <c r="H59" s="526">
        <v>0</v>
      </c>
    </row>
    <row r="60" spans="1:8" ht="15">
      <c r="A60" s="527">
        <v>27.1</v>
      </c>
      <c r="B60" s="545" t="s">
        <v>560</v>
      </c>
      <c r="C60" s="525">
        <v>0</v>
      </c>
      <c r="D60" s="525"/>
      <c r="E60" s="526">
        <v>0</v>
      </c>
      <c r="F60" s="525">
        <v>0</v>
      </c>
      <c r="G60" s="525"/>
      <c r="H60" s="526">
        <v>0</v>
      </c>
    </row>
    <row r="61" spans="1:8" ht="15">
      <c r="A61" s="527">
        <v>27.2</v>
      </c>
      <c r="B61" s="543" t="s">
        <v>561</v>
      </c>
      <c r="C61" s="525">
        <v>0</v>
      </c>
      <c r="D61" s="525"/>
      <c r="E61" s="526">
        <v>0</v>
      </c>
      <c r="F61" s="525">
        <v>0</v>
      </c>
      <c r="G61" s="525"/>
      <c r="H61" s="526">
        <v>0</v>
      </c>
    </row>
    <row r="62" spans="1:8" ht="15">
      <c r="A62" s="527">
        <v>28</v>
      </c>
      <c r="B62" s="548" t="s">
        <v>562</v>
      </c>
      <c r="C62" s="525">
        <v>0</v>
      </c>
      <c r="D62" s="525"/>
      <c r="E62" s="526">
        <v>0</v>
      </c>
      <c r="F62" s="525">
        <v>0</v>
      </c>
      <c r="G62" s="525"/>
      <c r="H62" s="526">
        <v>0</v>
      </c>
    </row>
    <row r="63" spans="1:8" ht="15">
      <c r="A63" s="527">
        <v>29</v>
      </c>
      <c r="B63" s="533" t="s">
        <v>563</v>
      </c>
      <c r="C63" s="525">
        <v>0</v>
      </c>
      <c r="D63" s="525">
        <v>0</v>
      </c>
      <c r="E63" s="526">
        <v>0</v>
      </c>
      <c r="F63" s="525">
        <v>0</v>
      </c>
      <c r="G63" s="525">
        <v>0</v>
      </c>
      <c r="H63" s="526">
        <v>0</v>
      </c>
    </row>
    <row r="64" spans="1:8" ht="15">
      <c r="A64" s="527">
        <v>29.1</v>
      </c>
      <c r="B64" s="534" t="s">
        <v>564</v>
      </c>
      <c r="C64" s="525">
        <v>0</v>
      </c>
      <c r="D64" s="525"/>
      <c r="E64" s="526">
        <v>0</v>
      </c>
      <c r="F64" s="525">
        <v>0</v>
      </c>
      <c r="G64" s="525"/>
      <c r="H64" s="526">
        <v>0</v>
      </c>
    </row>
    <row r="65" spans="1:8" ht="24.95" customHeight="1">
      <c r="A65" s="527">
        <v>29.2</v>
      </c>
      <c r="B65" s="545" t="s">
        <v>565</v>
      </c>
      <c r="C65" s="525">
        <v>0</v>
      </c>
      <c r="D65" s="525"/>
      <c r="E65" s="526">
        <v>0</v>
      </c>
      <c r="F65" s="525">
        <v>0</v>
      </c>
      <c r="G65" s="525"/>
      <c r="H65" s="526">
        <v>0</v>
      </c>
    </row>
    <row r="66" spans="1:8" ht="22.5" customHeight="1">
      <c r="A66" s="527">
        <v>29.3</v>
      </c>
      <c r="B66" s="537" t="s">
        <v>566</v>
      </c>
      <c r="C66" s="525">
        <v>0</v>
      </c>
      <c r="D66" s="525"/>
      <c r="E66" s="526">
        <v>0</v>
      </c>
      <c r="F66" s="525">
        <v>0</v>
      </c>
      <c r="G66" s="525"/>
      <c r="H66" s="526">
        <v>0</v>
      </c>
    </row>
    <row r="67" spans="1:8" ht="15">
      <c r="A67" s="527">
        <v>30</v>
      </c>
      <c r="B67" s="533" t="s">
        <v>103</v>
      </c>
      <c r="C67" s="525">
        <v>131393680.62999998</v>
      </c>
      <c r="D67" s="525"/>
      <c r="E67" s="526">
        <v>131393680.62999998</v>
      </c>
      <c r="F67" s="525">
        <v>124186607.7538</v>
      </c>
      <c r="G67" s="525"/>
      <c r="H67" s="526">
        <v>124186607.7538</v>
      </c>
    </row>
    <row r="68" spans="1:8" ht="15">
      <c r="A68" s="527">
        <v>31</v>
      </c>
      <c r="B68" s="550" t="s">
        <v>567</v>
      </c>
      <c r="C68" s="525">
        <v>315994055.45999998</v>
      </c>
      <c r="D68" s="525">
        <v>0</v>
      </c>
      <c r="E68" s="526">
        <v>315994055.45999998</v>
      </c>
      <c r="F68" s="525">
        <v>308786982.58379996</v>
      </c>
      <c r="G68" s="525">
        <v>0</v>
      </c>
      <c r="H68" s="526">
        <v>308786982.58379996</v>
      </c>
    </row>
    <row r="69" spans="1:8" ht="15">
      <c r="A69" s="527">
        <v>32</v>
      </c>
      <c r="B69" s="551" t="s">
        <v>568</v>
      </c>
      <c r="C69" s="508">
        <v>711111535.83470011</v>
      </c>
      <c r="D69" s="508">
        <v>1181891108.3623998</v>
      </c>
      <c r="E69" s="509">
        <v>1893002644.1970999</v>
      </c>
      <c r="F69" s="508">
        <v>618381608.27016401</v>
      </c>
      <c r="G69" s="508">
        <v>1084586116.498951</v>
      </c>
      <c r="H69" s="509">
        <v>1702967724.769115</v>
      </c>
    </row>
    <row r="71" spans="1:8">
      <c r="E71" s="568"/>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H45"/>
  <sheetViews>
    <sheetView topLeftCell="A24" zoomScale="80" zoomScaleNormal="80" workbookViewId="0">
      <selection activeCell="B20" sqref="B20:C20"/>
    </sheetView>
  </sheetViews>
  <sheetFormatPr defaultRowHeight="15"/>
  <cols>
    <col min="2" max="2" width="69.42578125" customWidth="1"/>
    <col min="3" max="8" width="17.85546875" customWidth="1"/>
  </cols>
  <sheetData>
    <row r="1" spans="1:8" ht="16.5">
      <c r="A1" s="13" t="s">
        <v>108</v>
      </c>
      <c r="B1" s="296" t="str">
        <f>Info!C2</f>
        <v>ს.ს "პროკრედიტ ბანკი"</v>
      </c>
      <c r="C1" s="12"/>
      <c r="D1" s="1"/>
      <c r="E1" s="1"/>
      <c r="F1" s="1"/>
      <c r="G1" s="1"/>
    </row>
    <row r="2" spans="1:8" ht="16.5">
      <c r="A2" s="13" t="s">
        <v>109</v>
      </c>
      <c r="B2" s="333">
        <f>'1. key ratios'!B2</f>
        <v>45473</v>
      </c>
      <c r="C2" s="12"/>
      <c r="D2" s="1"/>
      <c r="E2" s="1"/>
      <c r="F2" s="1"/>
      <c r="G2" s="1"/>
    </row>
    <row r="3" spans="1:8" ht="16.5">
      <c r="A3" s="13"/>
      <c r="B3" s="12"/>
      <c r="C3" s="12"/>
      <c r="D3" s="1"/>
      <c r="E3" s="1"/>
      <c r="F3" s="1"/>
      <c r="G3" s="1"/>
    </row>
    <row r="4" spans="1:8" ht="15.75">
      <c r="A4" s="704" t="s">
        <v>25</v>
      </c>
      <c r="B4" s="700" t="s">
        <v>166</v>
      </c>
      <c r="C4" s="702" t="s">
        <v>114</v>
      </c>
      <c r="D4" s="702"/>
      <c r="E4" s="702"/>
      <c r="F4" s="702" t="s">
        <v>115</v>
      </c>
      <c r="G4" s="702"/>
      <c r="H4" s="703"/>
    </row>
    <row r="5" spans="1:8" ht="15.6" customHeight="1">
      <c r="A5" s="705"/>
      <c r="B5" s="701"/>
      <c r="C5" s="401" t="s">
        <v>26</v>
      </c>
      <c r="D5" s="401" t="s">
        <v>88</v>
      </c>
      <c r="E5" s="401" t="s">
        <v>66</v>
      </c>
      <c r="F5" s="401" t="s">
        <v>26</v>
      </c>
      <c r="G5" s="401" t="s">
        <v>88</v>
      </c>
      <c r="H5" s="401" t="s">
        <v>66</v>
      </c>
    </row>
    <row r="6" spans="1:8">
      <c r="A6" s="413">
        <v>1</v>
      </c>
      <c r="B6" s="552" t="s">
        <v>569</v>
      </c>
      <c r="C6" s="508">
        <v>32781711.231000002</v>
      </c>
      <c r="D6" s="508">
        <v>31176140.880000006</v>
      </c>
      <c r="E6" s="509">
        <v>63957852.111000009</v>
      </c>
      <c r="F6" s="508">
        <v>30981667.326629225</v>
      </c>
      <c r="G6" s="508">
        <v>25873544.330000006</v>
      </c>
      <c r="H6" s="509">
        <v>56855211.656629235</v>
      </c>
    </row>
    <row r="7" spans="1:8">
      <c r="A7" s="413">
        <v>1.1000000000000001</v>
      </c>
      <c r="B7" s="553" t="s">
        <v>523</v>
      </c>
      <c r="C7" s="506">
        <v>0</v>
      </c>
      <c r="D7" s="506">
        <v>0</v>
      </c>
      <c r="E7" s="507">
        <v>0</v>
      </c>
      <c r="F7" s="506">
        <v>0</v>
      </c>
      <c r="G7" s="506">
        <v>0</v>
      </c>
      <c r="H7" s="507">
        <v>0</v>
      </c>
    </row>
    <row r="8" spans="1:8" ht="22.5">
      <c r="A8" s="413">
        <v>1.2</v>
      </c>
      <c r="B8" s="553" t="s">
        <v>570</v>
      </c>
      <c r="C8" s="506">
        <v>0</v>
      </c>
      <c r="D8" s="506">
        <v>0</v>
      </c>
      <c r="E8" s="507">
        <v>0</v>
      </c>
      <c r="F8" s="506">
        <v>0</v>
      </c>
      <c r="G8" s="506">
        <v>0</v>
      </c>
      <c r="H8" s="507">
        <v>0</v>
      </c>
    </row>
    <row r="9" spans="1:8" ht="21.6" customHeight="1">
      <c r="A9" s="413">
        <v>1.3</v>
      </c>
      <c r="B9" s="554" t="s">
        <v>571</v>
      </c>
      <c r="C9" s="506">
        <v>0</v>
      </c>
      <c r="D9" s="506">
        <v>0</v>
      </c>
      <c r="E9" s="507">
        <v>0</v>
      </c>
      <c r="F9" s="506">
        <v>0</v>
      </c>
      <c r="G9" s="506">
        <v>0</v>
      </c>
      <c r="H9" s="507">
        <v>0</v>
      </c>
    </row>
    <row r="10" spans="1:8" ht="22.5">
      <c r="A10" s="413">
        <v>1.4</v>
      </c>
      <c r="B10" s="554" t="s">
        <v>527</v>
      </c>
      <c r="C10" s="506">
        <v>0</v>
      </c>
      <c r="D10" s="506">
        <v>0</v>
      </c>
      <c r="E10" s="507">
        <v>0</v>
      </c>
      <c r="F10" s="506">
        <v>0</v>
      </c>
      <c r="G10" s="506">
        <v>0</v>
      </c>
      <c r="H10" s="507">
        <v>0</v>
      </c>
    </row>
    <row r="11" spans="1:8">
      <c r="A11" s="413">
        <v>1.5</v>
      </c>
      <c r="B11" s="554" t="s">
        <v>530</v>
      </c>
      <c r="C11" s="506">
        <v>32781711.231000002</v>
      </c>
      <c r="D11" s="506">
        <v>31176140.880000006</v>
      </c>
      <c r="E11" s="507">
        <v>63957852.111000009</v>
      </c>
      <c r="F11" s="506">
        <v>30981667.326629225</v>
      </c>
      <c r="G11" s="506">
        <v>25873544.330000006</v>
      </c>
      <c r="H11" s="507">
        <v>56855211.656629235</v>
      </c>
    </row>
    <row r="12" spans="1:8">
      <c r="A12" s="413">
        <v>1.6</v>
      </c>
      <c r="B12" s="555" t="s">
        <v>99</v>
      </c>
      <c r="C12" s="506">
        <v>0</v>
      </c>
      <c r="D12" s="506">
        <v>0</v>
      </c>
      <c r="E12" s="507">
        <v>0</v>
      </c>
      <c r="F12" s="506">
        <v>0</v>
      </c>
      <c r="G12" s="506">
        <v>0</v>
      </c>
      <c r="H12" s="507">
        <v>0</v>
      </c>
    </row>
    <row r="13" spans="1:8">
      <c r="A13" s="413">
        <v>2</v>
      </c>
      <c r="B13" s="556" t="s">
        <v>572</v>
      </c>
      <c r="C13" s="508">
        <v>-10506794.430000002</v>
      </c>
      <c r="D13" s="508">
        <v>-16148115.720000001</v>
      </c>
      <c r="E13" s="509">
        <v>-26654910.150000002</v>
      </c>
      <c r="F13" s="508">
        <v>-7726849.1200000001</v>
      </c>
      <c r="G13" s="508">
        <v>-11210896.27</v>
      </c>
      <c r="H13" s="509">
        <v>-18937745.390000001</v>
      </c>
    </row>
    <row r="14" spans="1:8">
      <c r="A14" s="413">
        <v>2.1</v>
      </c>
      <c r="B14" s="554" t="s">
        <v>573</v>
      </c>
      <c r="C14" s="506">
        <v>0</v>
      </c>
      <c r="D14" s="506">
        <v>0</v>
      </c>
      <c r="E14" s="507">
        <v>0</v>
      </c>
      <c r="F14" s="506">
        <v>0</v>
      </c>
      <c r="G14" s="506">
        <v>0</v>
      </c>
      <c r="H14" s="507">
        <v>0</v>
      </c>
    </row>
    <row r="15" spans="1:8" ht="24.6" customHeight="1">
      <c r="A15" s="413">
        <v>2.2000000000000002</v>
      </c>
      <c r="B15" s="554" t="s">
        <v>574</v>
      </c>
      <c r="C15" s="506">
        <v>0</v>
      </c>
      <c r="D15" s="506">
        <v>0</v>
      </c>
      <c r="E15" s="507">
        <v>0</v>
      </c>
      <c r="F15" s="506">
        <v>0</v>
      </c>
      <c r="G15" s="506">
        <v>0</v>
      </c>
      <c r="H15" s="507">
        <v>0</v>
      </c>
    </row>
    <row r="16" spans="1:8" ht="20.45" customHeight="1">
      <c r="A16" s="413">
        <v>2.2999999999999998</v>
      </c>
      <c r="B16" s="554" t="s">
        <v>575</v>
      </c>
      <c r="C16" s="506">
        <v>-10506794.430000002</v>
      </c>
      <c r="D16" s="506">
        <v>-16148115.720000001</v>
      </c>
      <c r="E16" s="507">
        <v>-26654910.150000002</v>
      </c>
      <c r="F16" s="506">
        <v>-7726849.1200000001</v>
      </c>
      <c r="G16" s="506">
        <v>-11210896.27</v>
      </c>
      <c r="H16" s="507">
        <v>-18937745.390000001</v>
      </c>
    </row>
    <row r="17" spans="1:8">
      <c r="A17" s="413">
        <v>2.4</v>
      </c>
      <c r="B17" s="554" t="s">
        <v>576</v>
      </c>
      <c r="C17" s="506">
        <v>0</v>
      </c>
      <c r="D17" s="506">
        <v>0</v>
      </c>
      <c r="E17" s="507">
        <v>0</v>
      </c>
      <c r="F17" s="506">
        <v>0</v>
      </c>
      <c r="G17" s="506">
        <v>0</v>
      </c>
      <c r="H17" s="507">
        <v>0</v>
      </c>
    </row>
    <row r="18" spans="1:8">
      <c r="A18" s="413">
        <v>3</v>
      </c>
      <c r="B18" s="556" t="s">
        <v>577</v>
      </c>
      <c r="C18" s="508"/>
      <c r="D18" s="508"/>
      <c r="E18" s="509">
        <v>0</v>
      </c>
      <c r="F18" s="508">
        <v>0</v>
      </c>
      <c r="G18" s="508">
        <v>0</v>
      </c>
      <c r="H18" s="509">
        <v>0</v>
      </c>
    </row>
    <row r="19" spans="1:8">
      <c r="A19" s="413">
        <v>4</v>
      </c>
      <c r="B19" s="556" t="s">
        <v>578</v>
      </c>
      <c r="C19" s="508">
        <v>2956487.3600380793</v>
      </c>
      <c r="D19" s="508">
        <v>2089880.767</v>
      </c>
      <c r="E19" s="509">
        <v>5046368.1270380793</v>
      </c>
      <c r="F19" s="508">
        <v>4202276.8607000001</v>
      </c>
      <c r="G19" s="508">
        <v>1941759.6292999999</v>
      </c>
      <c r="H19" s="509">
        <v>6144036.4900000002</v>
      </c>
    </row>
    <row r="20" spans="1:8">
      <c r="A20" s="413">
        <v>5</v>
      </c>
      <c r="B20" s="556" t="s">
        <v>579</v>
      </c>
      <c r="C20" s="508">
        <v>-536436.31579999998</v>
      </c>
      <c r="D20" s="508">
        <v>-4016525.77</v>
      </c>
      <c r="E20" s="509">
        <v>-4552962.0857999995</v>
      </c>
      <c r="F20" s="508">
        <v>-647001.78</v>
      </c>
      <c r="G20" s="508">
        <v>-4068102.1799999997</v>
      </c>
      <c r="H20" s="509">
        <v>-4715103.96</v>
      </c>
    </row>
    <row r="21" spans="1:8" ht="38.450000000000003" customHeight="1">
      <c r="A21" s="413">
        <v>6</v>
      </c>
      <c r="B21" s="556" t="s">
        <v>580</v>
      </c>
      <c r="C21" s="508"/>
      <c r="D21" s="508"/>
      <c r="E21" s="509">
        <v>0</v>
      </c>
      <c r="F21" s="508">
        <v>0</v>
      </c>
      <c r="G21" s="508">
        <v>0</v>
      </c>
      <c r="H21" s="509">
        <v>0</v>
      </c>
    </row>
    <row r="22" spans="1:8" ht="27.6" customHeight="1">
      <c r="A22" s="413">
        <v>7</v>
      </c>
      <c r="B22" s="556" t="s">
        <v>581</v>
      </c>
      <c r="C22" s="508"/>
      <c r="D22" s="508"/>
      <c r="E22" s="509">
        <v>0</v>
      </c>
      <c r="F22" s="508">
        <v>0</v>
      </c>
      <c r="G22" s="508">
        <v>0</v>
      </c>
      <c r="H22" s="509">
        <v>0</v>
      </c>
    </row>
    <row r="23" spans="1:8" ht="36.950000000000003" customHeight="1">
      <c r="A23" s="413">
        <v>8</v>
      </c>
      <c r="B23" s="557" t="s">
        <v>582</v>
      </c>
      <c r="C23" s="508"/>
      <c r="D23" s="508"/>
      <c r="E23" s="509">
        <v>0</v>
      </c>
      <c r="F23" s="508">
        <v>0</v>
      </c>
      <c r="G23" s="508">
        <v>0</v>
      </c>
      <c r="H23" s="509">
        <v>0</v>
      </c>
    </row>
    <row r="24" spans="1:8" ht="34.5" customHeight="1">
      <c r="A24" s="413">
        <v>9</v>
      </c>
      <c r="B24" s="557" t="s">
        <v>583</v>
      </c>
      <c r="C24" s="508"/>
      <c r="D24" s="508"/>
      <c r="E24" s="509">
        <v>0</v>
      </c>
      <c r="F24" s="508">
        <v>0</v>
      </c>
      <c r="G24" s="508">
        <v>0</v>
      </c>
      <c r="H24" s="509">
        <v>0</v>
      </c>
    </row>
    <row r="25" spans="1:8">
      <c r="A25" s="413">
        <v>10</v>
      </c>
      <c r="B25" s="556" t="s">
        <v>584</v>
      </c>
      <c r="C25" s="508">
        <v>7086487.8499999996</v>
      </c>
      <c r="D25" s="508">
        <v>0</v>
      </c>
      <c r="E25" s="509">
        <v>7086487.8499999996</v>
      </c>
      <c r="F25" s="508">
        <v>6383752.3200000003</v>
      </c>
      <c r="G25" s="508">
        <v>0</v>
      </c>
      <c r="H25" s="509">
        <v>6383752.3200000003</v>
      </c>
    </row>
    <row r="26" spans="1:8" ht="27" customHeight="1">
      <c r="A26" s="413">
        <v>11</v>
      </c>
      <c r="B26" s="558" t="s">
        <v>585</v>
      </c>
      <c r="C26" s="508"/>
      <c r="D26" s="508"/>
      <c r="E26" s="509">
        <v>0</v>
      </c>
      <c r="F26" s="508"/>
      <c r="G26" s="508"/>
      <c r="H26" s="509">
        <v>0</v>
      </c>
    </row>
    <row r="27" spans="1:8">
      <c r="A27" s="413">
        <v>12</v>
      </c>
      <c r="B27" s="556" t="s">
        <v>586</v>
      </c>
      <c r="C27" s="508">
        <v>3748750.4832000001</v>
      </c>
      <c r="D27" s="508">
        <v>214566.9332</v>
      </c>
      <c r="E27" s="509">
        <v>3963317.4164</v>
      </c>
      <c r="F27" s="508">
        <v>652425.24706999992</v>
      </c>
      <c r="G27" s="508">
        <v>92719.652930000011</v>
      </c>
      <c r="H27" s="509">
        <v>745144.89999999991</v>
      </c>
    </row>
    <row r="28" spans="1:8">
      <c r="A28" s="413">
        <v>13</v>
      </c>
      <c r="B28" s="559" t="s">
        <v>587</v>
      </c>
      <c r="C28" s="508">
        <v>-556022.12</v>
      </c>
      <c r="D28" s="508">
        <v>-3123.3</v>
      </c>
      <c r="E28" s="509">
        <v>-559145.42000000004</v>
      </c>
      <c r="F28" s="508">
        <v>-497781.28</v>
      </c>
      <c r="G28" s="508"/>
      <c r="H28" s="509">
        <v>-497781.28</v>
      </c>
    </row>
    <row r="29" spans="1:8">
      <c r="A29" s="413">
        <v>14</v>
      </c>
      <c r="B29" s="560" t="s">
        <v>588</v>
      </c>
      <c r="C29" s="508">
        <v>-23456554.486900002</v>
      </c>
      <c r="D29" s="508">
        <v>-1748672.2799999998</v>
      </c>
      <c r="E29" s="509">
        <v>-25205226.766900003</v>
      </c>
      <c r="F29" s="508">
        <v>-18846418.280000001</v>
      </c>
      <c r="G29" s="508">
        <v>-1534434.4400000002</v>
      </c>
      <c r="H29" s="509">
        <v>-20380852.720000003</v>
      </c>
    </row>
    <row r="30" spans="1:8">
      <c r="A30" s="413">
        <v>14.1</v>
      </c>
      <c r="B30" s="561" t="s">
        <v>589</v>
      </c>
      <c r="C30" s="506">
        <v>-10259938.689999999</v>
      </c>
      <c r="D30" s="506">
        <v>0</v>
      </c>
      <c r="E30" s="507">
        <v>-10259938.689999999</v>
      </c>
      <c r="F30" s="506">
        <v>-8489161.2199999988</v>
      </c>
      <c r="G30" s="506">
        <v>0</v>
      </c>
      <c r="H30" s="507">
        <v>-8489161.2199999988</v>
      </c>
    </row>
    <row r="31" spans="1:8">
      <c r="A31" s="413">
        <v>14.2</v>
      </c>
      <c r="B31" s="561" t="s">
        <v>590</v>
      </c>
      <c r="C31" s="506">
        <v>-13196615.7969</v>
      </c>
      <c r="D31" s="506">
        <v>-1748672.2799999998</v>
      </c>
      <c r="E31" s="507">
        <v>-14945288.0769</v>
      </c>
      <c r="F31" s="506">
        <v>-10357257.060000001</v>
      </c>
      <c r="G31" s="506">
        <v>-1534434.4400000002</v>
      </c>
      <c r="H31" s="507">
        <v>-11891691.5</v>
      </c>
    </row>
    <row r="32" spans="1:8">
      <c r="A32" s="413">
        <v>15</v>
      </c>
      <c r="B32" s="562" t="s">
        <v>591</v>
      </c>
      <c r="C32" s="508">
        <v>-2378171.66</v>
      </c>
      <c r="D32" s="508">
        <v>0</v>
      </c>
      <c r="E32" s="509">
        <v>-2378171.66</v>
      </c>
      <c r="F32" s="508">
        <v>-2218466.46</v>
      </c>
      <c r="G32" s="508">
        <v>0</v>
      </c>
      <c r="H32" s="509">
        <v>-2218466.46</v>
      </c>
    </row>
    <row r="33" spans="1:8" ht="22.5" customHeight="1">
      <c r="A33" s="413">
        <v>16</v>
      </c>
      <c r="B33" s="563" t="s">
        <v>592</v>
      </c>
      <c r="C33" s="508">
        <v>-318205.33169999998</v>
      </c>
      <c r="D33" s="508">
        <v>0</v>
      </c>
      <c r="E33" s="509">
        <v>-318205.33169999998</v>
      </c>
      <c r="F33" s="508">
        <v>121232.1734</v>
      </c>
      <c r="G33" s="508">
        <v>0</v>
      </c>
      <c r="H33" s="509">
        <v>121232.1734</v>
      </c>
    </row>
    <row r="34" spans="1:8">
      <c r="A34" s="413">
        <v>17</v>
      </c>
      <c r="B34" s="556" t="s">
        <v>593</v>
      </c>
      <c r="C34" s="508">
        <v>-34409.040000000001</v>
      </c>
      <c r="D34" s="508">
        <v>0</v>
      </c>
      <c r="E34" s="509">
        <v>-34409.040000000001</v>
      </c>
      <c r="F34" s="508">
        <v>37054.300000000003</v>
      </c>
      <c r="G34" s="508">
        <v>0</v>
      </c>
      <c r="H34" s="509">
        <v>37054.300000000003</v>
      </c>
    </row>
    <row r="35" spans="1:8">
      <c r="A35" s="413">
        <v>17.100000000000001</v>
      </c>
      <c r="B35" s="564" t="s">
        <v>594</v>
      </c>
      <c r="C35" s="506">
        <v>-34409.040000000001</v>
      </c>
      <c r="D35" s="506">
        <v>0</v>
      </c>
      <c r="E35" s="507">
        <v>-34409.040000000001</v>
      </c>
      <c r="F35" s="506">
        <v>37054.300000000003</v>
      </c>
      <c r="G35" s="506">
        <v>0</v>
      </c>
      <c r="H35" s="507">
        <v>37054.300000000003</v>
      </c>
    </row>
    <row r="36" spans="1:8">
      <c r="A36" s="413">
        <v>17.2</v>
      </c>
      <c r="B36" s="561" t="s">
        <v>595</v>
      </c>
      <c r="C36" s="506">
        <v>0</v>
      </c>
      <c r="D36" s="506">
        <v>0</v>
      </c>
      <c r="E36" s="507">
        <v>0</v>
      </c>
      <c r="F36" s="506"/>
      <c r="G36" s="506">
        <v>0</v>
      </c>
      <c r="H36" s="507">
        <v>0</v>
      </c>
    </row>
    <row r="37" spans="1:8" ht="41.45" customHeight="1">
      <c r="A37" s="413">
        <v>18</v>
      </c>
      <c r="B37" s="565" t="s">
        <v>596</v>
      </c>
      <c r="C37" s="508">
        <v>-110428.67240000004</v>
      </c>
      <c r="D37" s="508">
        <v>-4027.1676000000002</v>
      </c>
      <c r="E37" s="509">
        <v>-114455.84000000004</v>
      </c>
      <c r="F37" s="508">
        <v>7040256.5199999996</v>
      </c>
      <c r="G37" s="508">
        <v>0</v>
      </c>
      <c r="H37" s="509">
        <v>7040256.5199999996</v>
      </c>
    </row>
    <row r="38" spans="1:8" ht="22.5">
      <c r="A38" s="413">
        <v>18.100000000000001</v>
      </c>
      <c r="B38" s="554" t="s">
        <v>597</v>
      </c>
      <c r="C38" s="506"/>
      <c r="D38" s="506"/>
      <c r="E38" s="507">
        <v>0</v>
      </c>
      <c r="F38" s="506"/>
      <c r="G38" s="506"/>
      <c r="H38" s="507">
        <v>0</v>
      </c>
    </row>
    <row r="39" spans="1:8">
      <c r="A39" s="413">
        <v>18.2</v>
      </c>
      <c r="B39" s="554" t="s">
        <v>598</v>
      </c>
      <c r="C39" s="506">
        <v>-110428.67240000004</v>
      </c>
      <c r="D39" s="506">
        <v>-4027.1676000000002</v>
      </c>
      <c r="E39" s="507">
        <v>-114455.84000000004</v>
      </c>
      <c r="F39" s="506">
        <v>7040256.5199999996</v>
      </c>
      <c r="G39" s="506">
        <v>0</v>
      </c>
      <c r="H39" s="507">
        <v>7040256.5199999996</v>
      </c>
    </row>
    <row r="40" spans="1:8" ht="24.6" customHeight="1">
      <c r="A40" s="413">
        <v>19</v>
      </c>
      <c r="B40" s="565" t="s">
        <v>599</v>
      </c>
      <c r="C40" s="508"/>
      <c r="D40" s="508"/>
      <c r="E40" s="509">
        <v>0</v>
      </c>
      <c r="F40" s="508"/>
      <c r="G40" s="508"/>
      <c r="H40" s="509">
        <v>0</v>
      </c>
    </row>
    <row r="41" spans="1:8" ht="24.95" customHeight="1">
      <c r="A41" s="413">
        <v>20</v>
      </c>
      <c r="B41" s="565" t="s">
        <v>600</v>
      </c>
      <c r="C41" s="508"/>
      <c r="D41" s="508"/>
      <c r="E41" s="509">
        <v>0</v>
      </c>
      <c r="F41" s="508"/>
      <c r="G41" s="508"/>
      <c r="H41" s="509">
        <v>0</v>
      </c>
    </row>
    <row r="42" spans="1:8" ht="33" customHeight="1">
      <c r="A42" s="413">
        <v>21</v>
      </c>
      <c r="B42" s="566" t="s">
        <v>601</v>
      </c>
      <c r="C42" s="508"/>
      <c r="D42" s="508"/>
      <c r="E42" s="509">
        <v>0</v>
      </c>
      <c r="F42" s="508"/>
      <c r="G42" s="508"/>
      <c r="H42" s="509">
        <v>0</v>
      </c>
    </row>
    <row r="43" spans="1:8">
      <c r="A43" s="413">
        <v>22</v>
      </c>
      <c r="B43" s="567" t="s">
        <v>602</v>
      </c>
      <c r="C43" s="508">
        <v>8676414.8674380761</v>
      </c>
      <c r="D43" s="508">
        <v>11560124.342600005</v>
      </c>
      <c r="E43" s="509">
        <v>20236539.210038085</v>
      </c>
      <c r="F43" s="508">
        <v>19482147.827799223</v>
      </c>
      <c r="G43" s="508">
        <v>11094590.722230008</v>
      </c>
      <c r="H43" s="509">
        <v>30576738.550029233</v>
      </c>
    </row>
    <row r="44" spans="1:8">
      <c r="A44" s="413">
        <v>23</v>
      </c>
      <c r="B44" s="567" t="s">
        <v>603</v>
      </c>
      <c r="C44" s="508">
        <v>2180047.37</v>
      </c>
      <c r="D44" s="508"/>
      <c r="E44" s="509">
        <v>2180047.37</v>
      </c>
      <c r="F44" s="508">
        <v>4566178.1300000008</v>
      </c>
      <c r="G44" s="508"/>
      <c r="H44" s="509">
        <v>4566178.1300000008</v>
      </c>
    </row>
    <row r="45" spans="1:8">
      <c r="A45" s="413">
        <v>24</v>
      </c>
      <c r="B45" s="567" t="s">
        <v>604</v>
      </c>
      <c r="C45" s="508">
        <v>6496367.497438076</v>
      </c>
      <c r="D45" s="508">
        <v>11560124.342600005</v>
      </c>
      <c r="E45" s="509">
        <v>18056491.84003808</v>
      </c>
      <c r="F45" s="508">
        <v>14915969.697799223</v>
      </c>
      <c r="G45" s="508">
        <v>11094590.722230008</v>
      </c>
      <c r="H45" s="509">
        <v>26010560.42002923</v>
      </c>
    </row>
  </sheetData>
  <mergeCells count="4">
    <mergeCell ref="B4:B5"/>
    <mergeCell ref="C4:E4"/>
    <mergeCell ref="F4:H4"/>
    <mergeCell ref="A4:A5"/>
  </mergeCells>
  <pageMargins left="0.7" right="0.7" top="0.75" bottom="0.75" header="0.3" footer="0.3"/>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H47"/>
  <sheetViews>
    <sheetView topLeftCell="A17" zoomScale="70" zoomScaleNormal="70" workbookViewId="0">
      <selection activeCell="B20" sqref="B20:C20"/>
    </sheetView>
  </sheetViews>
  <sheetFormatPr defaultRowHeight="15"/>
  <cols>
    <col min="1" max="1" width="8.7109375" style="411"/>
    <col min="2" max="2" width="87.5703125" bestFit="1" customWidth="1"/>
    <col min="3" max="4" width="12.7109375" customWidth="1"/>
    <col min="5" max="5" width="13.5703125" bestFit="1" customWidth="1"/>
    <col min="6" max="7" width="12.7109375" customWidth="1"/>
    <col min="8" max="8" width="13.5703125" bestFit="1" customWidth="1"/>
  </cols>
  <sheetData>
    <row r="1" spans="1:8" ht="16.5">
      <c r="A1" s="13" t="s">
        <v>108</v>
      </c>
      <c r="B1" s="296" t="str">
        <f>Info!C2</f>
        <v>ს.ს "პროკრედიტ ბანკი"</v>
      </c>
      <c r="C1" s="12"/>
      <c r="D1" s="1"/>
      <c r="E1" s="1"/>
      <c r="F1" s="1"/>
      <c r="G1" s="1"/>
    </row>
    <row r="2" spans="1:8" ht="16.5">
      <c r="A2" s="13" t="s">
        <v>109</v>
      </c>
      <c r="B2" s="333">
        <f>'1. key ratios'!B2</f>
        <v>45473</v>
      </c>
      <c r="C2" s="12"/>
      <c r="D2" s="1"/>
      <c r="E2" s="1"/>
      <c r="F2" s="1"/>
      <c r="G2" s="1"/>
    </row>
    <row r="3" spans="1:8" ht="16.5">
      <c r="A3" s="13"/>
      <c r="B3" s="12"/>
      <c r="C3" s="12"/>
      <c r="D3" s="1"/>
      <c r="E3" s="1"/>
      <c r="F3" s="1"/>
      <c r="G3" s="1"/>
    </row>
    <row r="4" spans="1:8" ht="16.5">
      <c r="A4" s="706" t="s">
        <v>25</v>
      </c>
      <c r="B4" s="707" t="s">
        <v>151</v>
      </c>
      <c r="C4" s="708" t="s">
        <v>114</v>
      </c>
      <c r="D4" s="708"/>
      <c r="E4" s="708"/>
      <c r="F4" s="708" t="s">
        <v>115</v>
      </c>
      <c r="G4" s="708"/>
      <c r="H4" s="709"/>
    </row>
    <row r="5" spans="1:8" ht="15.75">
      <c r="A5" s="706"/>
      <c r="B5" s="707"/>
      <c r="C5" s="401" t="s">
        <v>26</v>
      </c>
      <c r="D5" s="401" t="s">
        <v>88</v>
      </c>
      <c r="E5" s="401" t="s">
        <v>66</v>
      </c>
      <c r="F5" s="401" t="s">
        <v>26</v>
      </c>
      <c r="G5" s="401" t="s">
        <v>88</v>
      </c>
      <c r="H5" s="402" t="s">
        <v>66</v>
      </c>
    </row>
    <row r="6" spans="1:8" ht="16.5">
      <c r="A6" s="403">
        <v>1</v>
      </c>
      <c r="B6" s="404" t="s">
        <v>605</v>
      </c>
      <c r="C6" s="569">
        <v>0</v>
      </c>
      <c r="D6" s="569">
        <v>30012000</v>
      </c>
      <c r="E6" s="570">
        <v>30012000</v>
      </c>
      <c r="F6" s="569">
        <v>0</v>
      </c>
      <c r="G6" s="569">
        <v>28464999.999999996</v>
      </c>
      <c r="H6" s="571">
        <v>28464999.999999996</v>
      </c>
    </row>
    <row r="7" spans="1:8" ht="16.5">
      <c r="A7" s="403">
        <v>2</v>
      </c>
      <c r="B7" s="404" t="s">
        <v>177</v>
      </c>
      <c r="C7" s="569">
        <v>14943000</v>
      </c>
      <c r="D7" s="569">
        <v>174470968.142178</v>
      </c>
      <c r="E7" s="570">
        <v>189413968.142178</v>
      </c>
      <c r="F7" s="569">
        <v>48047858.25</v>
      </c>
      <c r="G7" s="569">
        <v>319723870.30000001</v>
      </c>
      <c r="H7" s="571">
        <v>367771728.55000001</v>
      </c>
    </row>
    <row r="8" spans="1:8" ht="16.5">
      <c r="A8" s="403">
        <v>3</v>
      </c>
      <c r="B8" s="404" t="s">
        <v>179</v>
      </c>
      <c r="C8" s="569">
        <v>54519717.8138</v>
      </c>
      <c r="D8" s="569">
        <v>869250392.71512198</v>
      </c>
      <c r="E8" s="570">
        <v>923770110.52892196</v>
      </c>
      <c r="F8" s="569">
        <v>396979278.67980003</v>
      </c>
      <c r="G8" s="569">
        <v>894077548.17478991</v>
      </c>
      <c r="H8" s="571">
        <v>1291056826.8545899</v>
      </c>
    </row>
    <row r="9" spans="1:8" ht="16.5">
      <c r="A9" s="403">
        <v>3.1</v>
      </c>
      <c r="B9" s="405" t="s">
        <v>606</v>
      </c>
      <c r="C9" s="569">
        <v>10977333.853800001</v>
      </c>
      <c r="D9" s="569">
        <v>598890567.46220005</v>
      </c>
      <c r="E9" s="570">
        <v>609867901.3160001</v>
      </c>
      <c r="F9" s="569">
        <v>343190347.37980002</v>
      </c>
      <c r="G9" s="569">
        <v>627067783.73269999</v>
      </c>
      <c r="H9" s="571">
        <v>970258131.11249995</v>
      </c>
    </row>
    <row r="10" spans="1:8" ht="16.5">
      <c r="A10" s="403">
        <v>3.2</v>
      </c>
      <c r="B10" s="405" t="s">
        <v>607</v>
      </c>
      <c r="C10" s="569">
        <v>43542383.960000001</v>
      </c>
      <c r="D10" s="569">
        <v>270359825.252922</v>
      </c>
      <c r="E10" s="570">
        <v>313902209.21292198</v>
      </c>
      <c r="F10" s="569">
        <v>53788931.300000004</v>
      </c>
      <c r="G10" s="569">
        <v>267009764.44208997</v>
      </c>
      <c r="H10" s="571">
        <v>320798695.74208999</v>
      </c>
    </row>
    <row r="11" spans="1:8" ht="25.5">
      <c r="A11" s="403">
        <v>4</v>
      </c>
      <c r="B11" s="404" t="s">
        <v>178</v>
      </c>
      <c r="C11" s="569">
        <v>5850000</v>
      </c>
      <c r="D11" s="569">
        <v>0</v>
      </c>
      <c r="E11" s="570">
        <v>5850000</v>
      </c>
      <c r="F11" s="569">
        <v>7296000</v>
      </c>
      <c r="G11" s="569">
        <v>0</v>
      </c>
      <c r="H11" s="571">
        <v>7296000</v>
      </c>
    </row>
    <row r="12" spans="1:8" ht="16.5">
      <c r="A12" s="403">
        <v>4.0999999999999996</v>
      </c>
      <c r="B12" s="405" t="s">
        <v>608</v>
      </c>
      <c r="C12" s="569">
        <v>5850000</v>
      </c>
      <c r="D12" s="569">
        <v>0</v>
      </c>
      <c r="E12" s="570">
        <v>5850000</v>
      </c>
      <c r="F12" s="569">
        <v>7296000</v>
      </c>
      <c r="G12" s="569">
        <v>0</v>
      </c>
      <c r="H12" s="571">
        <v>7296000</v>
      </c>
    </row>
    <row r="13" spans="1:8" ht="16.5">
      <c r="A13" s="403">
        <v>4.2</v>
      </c>
      <c r="B13" s="405" t="s">
        <v>609</v>
      </c>
      <c r="C13" s="569">
        <v>0</v>
      </c>
      <c r="D13" s="569">
        <v>0</v>
      </c>
      <c r="E13" s="570">
        <v>0</v>
      </c>
      <c r="F13" s="569">
        <v>0</v>
      </c>
      <c r="G13" s="569">
        <v>0</v>
      </c>
      <c r="H13" s="571">
        <v>0</v>
      </c>
    </row>
    <row r="14" spans="1:8" ht="16.5">
      <c r="A14" s="403">
        <v>5</v>
      </c>
      <c r="B14" s="406" t="s">
        <v>610</v>
      </c>
      <c r="C14" s="569">
        <v>399842661.77166408</v>
      </c>
      <c r="D14" s="569">
        <v>682792601.83773577</v>
      </c>
      <c r="E14" s="570">
        <v>1082635263.6093998</v>
      </c>
      <c r="F14" s="569">
        <v>366033068.60000002</v>
      </c>
      <c r="G14" s="569">
        <v>1004409050.4738998</v>
      </c>
      <c r="H14" s="571">
        <v>1370442119.0738997</v>
      </c>
    </row>
    <row r="15" spans="1:8" ht="16.5">
      <c r="A15" s="403">
        <v>5.0999999999999996</v>
      </c>
      <c r="B15" s="407" t="s">
        <v>611</v>
      </c>
      <c r="C15" s="569">
        <v>12903867.6</v>
      </c>
      <c r="D15" s="569">
        <v>12568236.681</v>
      </c>
      <c r="E15" s="570">
        <v>25472104.280999999</v>
      </c>
      <c r="F15" s="569">
        <v>14985882.76</v>
      </c>
      <c r="G15" s="569">
        <v>3347564.8369999998</v>
      </c>
      <c r="H15" s="571">
        <v>18333447.596999999</v>
      </c>
    </row>
    <row r="16" spans="1:8" ht="16.5">
      <c r="A16" s="403">
        <v>5.2</v>
      </c>
      <c r="B16" s="407" t="s">
        <v>612</v>
      </c>
      <c r="C16" s="569"/>
      <c r="D16" s="569"/>
      <c r="E16" s="570">
        <v>0</v>
      </c>
      <c r="F16" s="569">
        <v>0</v>
      </c>
      <c r="G16" s="569">
        <v>0</v>
      </c>
      <c r="H16" s="571">
        <v>0</v>
      </c>
    </row>
    <row r="17" spans="1:8" ht="16.5">
      <c r="A17" s="403">
        <v>5.3</v>
      </c>
      <c r="B17" s="407" t="s">
        <v>613</v>
      </c>
      <c r="C17" s="569">
        <v>292715897.71319515</v>
      </c>
      <c r="D17" s="569">
        <v>557863870.69240475</v>
      </c>
      <c r="E17" s="570">
        <v>850579768.40559983</v>
      </c>
      <c r="F17" s="569">
        <v>310117482.45000005</v>
      </c>
      <c r="G17" s="569">
        <v>951411229.58419991</v>
      </c>
      <c r="H17" s="571">
        <v>1261528712.0342</v>
      </c>
    </row>
    <row r="18" spans="1:8" ht="16.5">
      <c r="A18" s="403" t="s">
        <v>180</v>
      </c>
      <c r="B18" s="408" t="s">
        <v>614</v>
      </c>
      <c r="C18" s="569">
        <v>38500450.81936571</v>
      </c>
      <c r="D18" s="569">
        <v>129743753.99823427</v>
      </c>
      <c r="E18" s="570">
        <v>168244204.81759998</v>
      </c>
      <c r="F18" s="569">
        <v>68393601.680000007</v>
      </c>
      <c r="G18" s="569">
        <v>203287895.45919999</v>
      </c>
      <c r="H18" s="571">
        <v>271681497.13919997</v>
      </c>
    </row>
    <row r="19" spans="1:8" ht="16.5">
      <c r="A19" s="403" t="s">
        <v>181</v>
      </c>
      <c r="B19" s="409" t="s">
        <v>615</v>
      </c>
      <c r="C19" s="569">
        <v>44476365.861245424</v>
      </c>
      <c r="D19" s="569">
        <v>154173972.80245453</v>
      </c>
      <c r="E19" s="570">
        <v>198650338.66369995</v>
      </c>
      <c r="F19" s="569">
        <v>75014090.569999993</v>
      </c>
      <c r="G19" s="569">
        <v>429608487.62099999</v>
      </c>
      <c r="H19" s="571">
        <v>504622578.19099998</v>
      </c>
    </row>
    <row r="20" spans="1:8" ht="16.5">
      <c r="A20" s="403" t="s">
        <v>182</v>
      </c>
      <c r="B20" s="409" t="s">
        <v>616</v>
      </c>
      <c r="C20" s="569"/>
      <c r="D20" s="569"/>
      <c r="E20" s="570">
        <v>0</v>
      </c>
      <c r="F20" s="569"/>
      <c r="G20" s="569"/>
      <c r="H20" s="571">
        <v>0</v>
      </c>
    </row>
    <row r="21" spans="1:8" ht="16.5">
      <c r="A21" s="403" t="s">
        <v>183</v>
      </c>
      <c r="B21" s="409" t="s">
        <v>617</v>
      </c>
      <c r="C21" s="569">
        <v>84176706.290443823</v>
      </c>
      <c r="D21" s="569">
        <v>90391681.697256178</v>
      </c>
      <c r="E21" s="570">
        <v>174568387.98769999</v>
      </c>
      <c r="F21" s="569">
        <v>61842778.109999999</v>
      </c>
      <c r="G21" s="569">
        <v>127526662.31659999</v>
      </c>
      <c r="H21" s="571">
        <v>189369440.42659998</v>
      </c>
    </row>
    <row r="22" spans="1:8" ht="16.5">
      <c r="A22" s="403" t="s">
        <v>184</v>
      </c>
      <c r="B22" s="409" t="s">
        <v>427</v>
      </c>
      <c r="C22" s="569">
        <v>31339478.283671271</v>
      </c>
      <c r="D22" s="569">
        <v>71193967.730128735</v>
      </c>
      <c r="E22" s="570">
        <v>102533446.01380001</v>
      </c>
      <c r="F22" s="569">
        <v>104867012.09</v>
      </c>
      <c r="G22" s="569">
        <v>190988184.18740001</v>
      </c>
      <c r="H22" s="571">
        <v>295855196.27740002</v>
      </c>
    </row>
    <row r="23" spans="1:8" ht="16.5">
      <c r="A23" s="403">
        <v>5.4</v>
      </c>
      <c r="B23" s="407" t="s">
        <v>618</v>
      </c>
      <c r="C23" s="569">
        <v>93882930.992450193</v>
      </c>
      <c r="D23" s="569">
        <v>94419675.587349817</v>
      </c>
      <c r="E23" s="570">
        <v>188302606.57980001</v>
      </c>
      <c r="F23" s="569">
        <v>34014084.82</v>
      </c>
      <c r="G23" s="569">
        <v>48280853.705399998</v>
      </c>
      <c r="H23" s="571">
        <v>82294938.525399998</v>
      </c>
    </row>
    <row r="24" spans="1:8" ht="16.5">
      <c r="A24" s="403">
        <v>5.5</v>
      </c>
      <c r="B24" s="407" t="s">
        <v>619</v>
      </c>
      <c r="C24" s="569">
        <v>339965.4660187281</v>
      </c>
      <c r="D24" s="569">
        <v>11663782.376981273</v>
      </c>
      <c r="E24" s="570">
        <v>12003747.843000002</v>
      </c>
      <c r="F24" s="569">
        <v>6915618.5499999998</v>
      </c>
      <c r="G24" s="569">
        <v>1369402.2886999999</v>
      </c>
      <c r="H24" s="571">
        <v>8285020.8387000002</v>
      </c>
    </row>
    <row r="25" spans="1:8" ht="16.5">
      <c r="A25" s="403">
        <v>5.6</v>
      </c>
      <c r="B25" s="407" t="s">
        <v>620</v>
      </c>
      <c r="C25" s="569"/>
      <c r="D25" s="569"/>
      <c r="E25" s="570">
        <v>0</v>
      </c>
      <c r="F25" s="569">
        <v>0</v>
      </c>
      <c r="G25" s="569">
        <v>0</v>
      </c>
      <c r="H25" s="571">
        <v>0</v>
      </c>
    </row>
    <row r="26" spans="1:8" ht="16.5">
      <c r="A26" s="403">
        <v>5.7</v>
      </c>
      <c r="B26" s="407" t="s">
        <v>427</v>
      </c>
      <c r="C26" s="569">
        <v>0</v>
      </c>
      <c r="D26" s="569">
        <v>6277036.5</v>
      </c>
      <c r="E26" s="570">
        <v>6277036.5</v>
      </c>
      <c r="F26" s="569">
        <v>0.02</v>
      </c>
      <c r="G26" s="569">
        <v>5.8599999999999999E-2</v>
      </c>
      <c r="H26" s="571">
        <v>7.8600000000000003E-2</v>
      </c>
    </row>
    <row r="27" spans="1:8" ht="16.5">
      <c r="A27" s="403">
        <v>6</v>
      </c>
      <c r="B27" s="406" t="s">
        <v>621</v>
      </c>
      <c r="C27" s="569">
        <v>33241978.890000001</v>
      </c>
      <c r="D27" s="569">
        <v>62264182.387900002</v>
      </c>
      <c r="E27" s="570">
        <v>95506161.27790001</v>
      </c>
      <c r="F27" s="569">
        <v>39298530.679999992</v>
      </c>
      <c r="G27" s="569">
        <v>54480026.96471101</v>
      </c>
      <c r="H27" s="571">
        <v>93778557.644711003</v>
      </c>
    </row>
    <row r="28" spans="1:8" ht="16.5">
      <c r="A28" s="403">
        <v>7</v>
      </c>
      <c r="B28" s="406" t="s">
        <v>622</v>
      </c>
      <c r="C28" s="569">
        <v>53167415.509999998</v>
      </c>
      <c r="D28" s="569">
        <v>15433504.800600002</v>
      </c>
      <c r="E28" s="570">
        <v>68600920.310599998</v>
      </c>
      <c r="F28" s="569">
        <v>42846087.039999999</v>
      </c>
      <c r="G28" s="569">
        <v>16070869.622854002</v>
      </c>
      <c r="H28" s="571">
        <v>58916956.662854001</v>
      </c>
    </row>
    <row r="29" spans="1:8" ht="16.5">
      <c r="A29" s="403">
        <v>8</v>
      </c>
      <c r="B29" s="406" t="s">
        <v>623</v>
      </c>
      <c r="C29" s="569">
        <v>0</v>
      </c>
      <c r="D29" s="569">
        <v>565135.13699999999</v>
      </c>
      <c r="E29" s="570">
        <v>565135.13699999999</v>
      </c>
      <c r="F29" s="569">
        <v>0</v>
      </c>
      <c r="G29" s="569">
        <v>0</v>
      </c>
      <c r="H29" s="571">
        <v>0</v>
      </c>
    </row>
    <row r="30" spans="1:8" ht="16.5">
      <c r="A30" s="403">
        <v>9</v>
      </c>
      <c r="B30" s="404" t="s">
        <v>185</v>
      </c>
      <c r="C30" s="569">
        <v>842690</v>
      </c>
      <c r="D30" s="569">
        <v>9180746.4523000009</v>
      </c>
      <c r="E30" s="570">
        <v>10023436.452300001</v>
      </c>
      <c r="F30" s="569">
        <v>17734350</v>
      </c>
      <c r="G30" s="569">
        <v>19474770.386955999</v>
      </c>
      <c r="H30" s="571">
        <v>37209120.386955999</v>
      </c>
    </row>
    <row r="31" spans="1:8" ht="25.5">
      <c r="A31" s="403">
        <v>9.1</v>
      </c>
      <c r="B31" s="405" t="s">
        <v>624</v>
      </c>
      <c r="C31" s="569">
        <v>0</v>
      </c>
      <c r="D31" s="569">
        <v>5012810</v>
      </c>
      <c r="E31" s="570">
        <v>5012810</v>
      </c>
      <c r="F31" s="569">
        <v>12508500</v>
      </c>
      <c r="G31" s="569">
        <v>5808206.5874439999</v>
      </c>
      <c r="H31" s="571">
        <v>18316706.587444</v>
      </c>
    </row>
    <row r="32" spans="1:8" ht="25.5">
      <c r="A32" s="403">
        <v>9.1999999999999993</v>
      </c>
      <c r="B32" s="405" t="s">
        <v>625</v>
      </c>
      <c r="C32" s="569">
        <v>842690</v>
      </c>
      <c r="D32" s="569">
        <v>4167936.4523</v>
      </c>
      <c r="E32" s="570">
        <v>5010626.4523</v>
      </c>
      <c r="F32" s="569">
        <v>5225850</v>
      </c>
      <c r="G32" s="569">
        <v>13666563.799512001</v>
      </c>
      <c r="H32" s="571">
        <v>18892413.799511999</v>
      </c>
    </row>
    <row r="33" spans="1:8" ht="25.5">
      <c r="A33" s="403">
        <v>9.3000000000000007</v>
      </c>
      <c r="B33" s="405" t="s">
        <v>626</v>
      </c>
      <c r="C33" s="569"/>
      <c r="D33" s="569"/>
      <c r="E33" s="570">
        <v>0</v>
      </c>
      <c r="F33" s="569"/>
      <c r="G33" s="569"/>
      <c r="H33" s="571">
        <v>0</v>
      </c>
    </row>
    <row r="34" spans="1:8" ht="16.5">
      <c r="A34" s="403">
        <v>9.4</v>
      </c>
      <c r="B34" s="405" t="s">
        <v>627</v>
      </c>
      <c r="C34" s="569"/>
      <c r="D34" s="569"/>
      <c r="E34" s="570">
        <v>0</v>
      </c>
      <c r="F34" s="569"/>
      <c r="G34" s="569"/>
      <c r="H34" s="571">
        <v>0</v>
      </c>
    </row>
    <row r="35" spans="1:8" ht="16.5">
      <c r="A35" s="403">
        <v>9.5</v>
      </c>
      <c r="B35" s="405" t="s">
        <v>628</v>
      </c>
      <c r="C35" s="569"/>
      <c r="D35" s="569"/>
      <c r="E35" s="570">
        <v>0</v>
      </c>
      <c r="F35" s="569"/>
      <c r="G35" s="569"/>
      <c r="H35" s="571">
        <v>0</v>
      </c>
    </row>
    <row r="36" spans="1:8" ht="25.5">
      <c r="A36" s="403">
        <v>9.6</v>
      </c>
      <c r="B36" s="405" t="s">
        <v>629</v>
      </c>
      <c r="C36" s="569"/>
      <c r="D36" s="569"/>
      <c r="E36" s="570">
        <v>0</v>
      </c>
      <c r="F36" s="569"/>
      <c r="G36" s="569"/>
      <c r="H36" s="571">
        <v>0</v>
      </c>
    </row>
    <row r="37" spans="1:8" ht="25.5">
      <c r="A37" s="403">
        <v>9.6999999999999993</v>
      </c>
      <c r="B37" s="405" t="s">
        <v>630</v>
      </c>
      <c r="C37" s="569"/>
      <c r="D37" s="569"/>
      <c r="E37" s="570">
        <v>0</v>
      </c>
      <c r="F37" s="569"/>
      <c r="G37" s="569"/>
      <c r="H37" s="571">
        <v>0</v>
      </c>
    </row>
    <row r="38" spans="1:8" ht="16.5">
      <c r="A38" s="403">
        <v>10</v>
      </c>
      <c r="B38" s="406" t="s">
        <v>631</v>
      </c>
      <c r="C38" s="569">
        <v>6859358.1299999999</v>
      </c>
      <c r="D38" s="569">
        <v>20388887.005100001</v>
      </c>
      <c r="E38" s="570">
        <v>27248245.1351</v>
      </c>
      <c r="F38" s="569">
        <v>7759178.4699999969</v>
      </c>
      <c r="G38" s="569">
        <v>15157335.771299995</v>
      </c>
      <c r="H38" s="571">
        <v>22916514.241299994</v>
      </c>
    </row>
    <row r="39" spans="1:8" ht="16.5">
      <c r="A39" s="403">
        <v>10.1</v>
      </c>
      <c r="B39" s="405" t="s">
        <v>632</v>
      </c>
      <c r="C39" s="569">
        <v>0</v>
      </c>
      <c r="D39" s="569">
        <v>2538504.2003000001</v>
      </c>
      <c r="E39" s="570">
        <v>2538504.2003000001</v>
      </c>
      <c r="F39" s="569">
        <v>0</v>
      </c>
      <c r="G39" s="569">
        <v>98221.470300000001</v>
      </c>
      <c r="H39" s="571">
        <v>98221.470300000001</v>
      </c>
    </row>
    <row r="40" spans="1:8" ht="25.5">
      <c r="A40" s="403">
        <v>10.199999999999999</v>
      </c>
      <c r="B40" s="405" t="s">
        <v>633</v>
      </c>
      <c r="C40" s="569">
        <v>0</v>
      </c>
      <c r="D40" s="569">
        <v>249401.0116</v>
      </c>
      <c r="E40" s="570">
        <v>249401.0116</v>
      </c>
      <c r="F40" s="569">
        <v>0</v>
      </c>
      <c r="G40" s="569">
        <v>13634.229700000011</v>
      </c>
      <c r="H40" s="571">
        <v>13634.229700000011</v>
      </c>
    </row>
    <row r="41" spans="1:8" ht="25.5">
      <c r="A41" s="403">
        <v>10.3</v>
      </c>
      <c r="B41" s="405" t="s">
        <v>634</v>
      </c>
      <c r="C41" s="569">
        <v>5190413.54</v>
      </c>
      <c r="D41" s="569">
        <v>14635084.2311</v>
      </c>
      <c r="E41" s="570">
        <v>19825497.7711</v>
      </c>
      <c r="F41" s="569">
        <v>5979704.7499999963</v>
      </c>
      <c r="G41" s="569">
        <v>12190292.634599997</v>
      </c>
      <c r="H41" s="571">
        <v>18169997.384599991</v>
      </c>
    </row>
    <row r="42" spans="1:8" ht="25.5">
      <c r="A42" s="403">
        <v>10.4</v>
      </c>
      <c r="B42" s="405" t="s">
        <v>635</v>
      </c>
      <c r="C42" s="569">
        <v>1668944.59</v>
      </c>
      <c r="D42" s="569">
        <v>2965897.5621000002</v>
      </c>
      <c r="E42" s="570">
        <v>4634842.1521000005</v>
      </c>
      <c r="F42" s="569">
        <v>1779473.7200000002</v>
      </c>
      <c r="G42" s="569">
        <v>2855187.4367</v>
      </c>
      <c r="H42" s="571">
        <v>4634661.1567000002</v>
      </c>
    </row>
    <row r="43" spans="1:8" ht="16.5">
      <c r="A43" s="403">
        <v>11</v>
      </c>
      <c r="B43" s="410" t="s">
        <v>186</v>
      </c>
      <c r="C43" s="569"/>
      <c r="D43" s="569"/>
      <c r="E43" s="570">
        <v>0</v>
      </c>
      <c r="F43" s="569"/>
      <c r="G43" s="569"/>
      <c r="H43" s="571">
        <v>0</v>
      </c>
    </row>
    <row r="44" spans="1:8" ht="16.5">
      <c r="C44" s="412"/>
      <c r="D44" s="412"/>
      <c r="E44" s="412"/>
      <c r="F44" s="412"/>
      <c r="G44" s="412"/>
      <c r="H44" s="412"/>
    </row>
    <row r="45" spans="1:8" ht="16.5">
      <c r="C45" s="412"/>
      <c r="D45" s="412"/>
      <c r="E45" s="412"/>
      <c r="F45" s="412"/>
      <c r="G45" s="412"/>
      <c r="H45" s="412"/>
    </row>
    <row r="46" spans="1:8" ht="16.5">
      <c r="C46" s="412"/>
      <c r="D46" s="412"/>
      <c r="E46" s="412"/>
      <c r="F46" s="412"/>
      <c r="G46" s="412"/>
      <c r="H46" s="412"/>
    </row>
    <row r="47" spans="1:8" ht="16.5">
      <c r="C47" s="412"/>
      <c r="D47" s="412"/>
      <c r="E47" s="412"/>
      <c r="F47" s="412"/>
      <c r="G47" s="412"/>
      <c r="H47" s="412"/>
    </row>
  </sheetData>
  <mergeCells count="4">
    <mergeCell ref="A4:A5"/>
    <mergeCell ref="B4:B5"/>
    <mergeCell ref="C4:E4"/>
    <mergeCell ref="F4:H4"/>
  </mergeCells>
  <pageMargins left="0.7" right="0.7" top="0.75" bottom="0.75" header="0.3" footer="0.3"/>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L18"/>
  <sheetViews>
    <sheetView zoomScaleNormal="100" workbookViewId="0">
      <pane xSplit="1" ySplit="4" topLeftCell="B5" activePane="bottomRight" state="frozen"/>
      <selection activeCell="B20" sqref="B20:C20"/>
      <selection pane="topRight" activeCell="B20" sqref="B20:C20"/>
      <selection pane="bottomLeft" activeCell="B20" sqref="B20:C20"/>
      <selection pane="bottomRight" activeCell="B20" sqref="B20:C20"/>
    </sheetView>
  </sheetViews>
  <sheetFormatPr defaultColWidth="9.140625" defaultRowHeight="12.75"/>
  <cols>
    <col min="1" max="1" width="9.5703125" style="1" bestFit="1" customWidth="1"/>
    <col min="2" max="2" width="93.5703125" style="1" customWidth="1"/>
    <col min="3" max="4" width="12.7109375" style="1" customWidth="1"/>
    <col min="5" max="7" width="10.85546875" style="8" bestFit="1" customWidth="1"/>
    <col min="8" max="11" width="9.7109375" style="8" customWidth="1"/>
    <col min="12" max="16384" width="9.140625" style="8"/>
  </cols>
  <sheetData>
    <row r="1" spans="1:12" ht="15.75">
      <c r="A1" s="13" t="s">
        <v>108</v>
      </c>
      <c r="B1" s="12" t="str">
        <f>Info!C2</f>
        <v>ს.ს "პროკრედიტ ბანკი"</v>
      </c>
      <c r="C1" s="12"/>
    </row>
    <row r="2" spans="1:12" ht="15.75">
      <c r="A2" s="13" t="s">
        <v>109</v>
      </c>
      <c r="B2" s="333">
        <f>'1. key ratios'!B2</f>
        <v>45473</v>
      </c>
      <c r="C2" s="12"/>
    </row>
    <row r="3" spans="1:12" ht="15.75">
      <c r="A3" s="13"/>
      <c r="B3" s="12"/>
      <c r="C3" s="12"/>
    </row>
    <row r="4" spans="1:12" ht="15" customHeight="1" thickBot="1">
      <c r="A4" s="143" t="s">
        <v>190</v>
      </c>
      <c r="B4" s="144" t="s">
        <v>107</v>
      </c>
      <c r="C4" s="145" t="s">
        <v>87</v>
      </c>
    </row>
    <row r="5" spans="1:12" ht="15" customHeight="1">
      <c r="A5" s="141" t="s">
        <v>25</v>
      </c>
      <c r="B5" s="142"/>
      <c r="C5" s="317" t="str">
        <f>INT((MONTH($B$2))/3)&amp;"Q"&amp;"-"&amp;YEAR($B$2)</f>
        <v>2Q-2024</v>
      </c>
      <c r="D5" s="317" t="str">
        <f>IF(INT(MONTH($B$2))=3, "4"&amp;"Q"&amp;"-"&amp;YEAR($B$2)-1, IF(INT(MONTH($B$2))=6, "1"&amp;"Q"&amp;"-"&amp;YEAR($B$2), IF(INT(MONTH($B$2))=9, "2"&amp;"Q"&amp;"-"&amp;YEAR($B$2),IF(INT(MONTH($B$2))=12, "3"&amp;"Q"&amp;"-"&amp;YEAR($B$2), 0))))</f>
        <v>1Q-2024</v>
      </c>
      <c r="E5" s="317" t="str">
        <f>IF(INT(MONTH($B$2))=3, "3"&amp;"Q"&amp;"-"&amp;YEAR($B$2)-1, IF(INT(MONTH($B$2))=6, "4"&amp;"Q"&amp;"-"&amp;YEAR($B$2)-1, IF(INT(MONTH($B$2))=9, "1"&amp;"Q"&amp;"-"&amp;YEAR($B$2),IF(INT(MONTH($B$2))=12, "2"&amp;"Q"&amp;"-"&amp;YEAR($B$2), 0))))</f>
        <v>4Q-2023</v>
      </c>
      <c r="F5" s="317" t="str">
        <f>IF(INT(MONTH($B$2))=3, "2"&amp;"Q"&amp;"-"&amp;YEAR($B$2)-1, IF(INT(MONTH($B$2))=6, "3"&amp;"Q"&amp;"-"&amp;YEAR($B$2)-1, IF(INT(MONTH($B$2))=9, "4"&amp;"Q"&amp;"-"&amp;YEAR($B$2)-1,IF(INT(MONTH($B$2))=12, "1"&amp;"Q"&amp;"-"&amp;YEAR($B$2), 0))))</f>
        <v>3Q-2023</v>
      </c>
      <c r="G5" s="317" t="str">
        <f>IF(INT(MONTH($B$2))=3, "1"&amp;"Q"&amp;"-"&amp;YEAR($B$2)-1, IF(INT(MONTH($B$2))=6, "2"&amp;"Q"&amp;"-"&amp;YEAR($B$2)-1, IF(INT(MONTH($B$2))=9, "3"&amp;"Q"&amp;"-"&amp;YEAR($B$2)-1,IF(INT(MONTH($B$2))=12, "4"&amp;"Q"&amp;"-"&amp;YEAR($B$2)-1, 0))))</f>
        <v>2Q-2023</v>
      </c>
    </row>
    <row r="6" spans="1:12" ht="15" customHeight="1">
      <c r="A6" s="248">
        <v>1</v>
      </c>
      <c r="B6" s="302" t="s">
        <v>112</v>
      </c>
      <c r="C6" s="249">
        <f>C7+C9+C10</f>
        <v>1292620485.6068509</v>
      </c>
      <c r="D6" s="304">
        <f>D7+D9+D10</f>
        <v>1202420970.2015409</v>
      </c>
      <c r="E6" s="250">
        <f t="shared" ref="E6:G6" si="0">E7+E9+E10</f>
        <v>1164412912.0393045</v>
      </c>
      <c r="F6" s="249">
        <f t="shared" si="0"/>
        <v>1080430091.5186412</v>
      </c>
      <c r="G6" s="305">
        <f t="shared" si="0"/>
        <v>1075767923.5856619</v>
      </c>
      <c r="H6" s="572"/>
      <c r="I6" s="572"/>
      <c r="J6" s="572"/>
      <c r="K6" s="572"/>
      <c r="L6" s="572"/>
    </row>
    <row r="7" spans="1:12" ht="15" customHeight="1">
      <c r="A7" s="248">
        <v>1.1000000000000001</v>
      </c>
      <c r="B7" s="251" t="s">
        <v>328</v>
      </c>
      <c r="C7" s="252">
        <v>1211221330.271251</v>
      </c>
      <c r="D7" s="306">
        <v>1118290373.5674169</v>
      </c>
      <c r="E7" s="252">
        <v>1076333140.6233594</v>
      </c>
      <c r="F7" s="252">
        <v>1011030950.1075808</v>
      </c>
      <c r="G7" s="307">
        <v>1004272784.9099618</v>
      </c>
      <c r="H7" s="572"/>
      <c r="I7" s="572"/>
      <c r="J7" s="572"/>
      <c r="K7" s="572"/>
      <c r="L7" s="572"/>
    </row>
    <row r="8" spans="1:12" ht="25.5">
      <c r="A8" s="248" t="s">
        <v>157</v>
      </c>
      <c r="B8" s="253" t="s">
        <v>187</v>
      </c>
      <c r="C8" s="252"/>
      <c r="D8" s="306"/>
      <c r="E8" s="252"/>
      <c r="F8" s="252"/>
      <c r="G8" s="307"/>
      <c r="H8" s="572"/>
      <c r="I8" s="572"/>
      <c r="J8" s="572"/>
      <c r="K8" s="572"/>
      <c r="L8" s="572"/>
    </row>
    <row r="9" spans="1:12" ht="15" customHeight="1">
      <c r="A9" s="248">
        <v>1.2</v>
      </c>
      <c r="B9" s="251" t="s">
        <v>21</v>
      </c>
      <c r="C9" s="252">
        <v>81399155.335600004</v>
      </c>
      <c r="D9" s="306">
        <v>84130596.634123996</v>
      </c>
      <c r="E9" s="252">
        <v>88079771.415945008</v>
      </c>
      <c r="F9" s="252">
        <v>69399141.411060497</v>
      </c>
      <c r="G9" s="307">
        <v>71370053.675700009</v>
      </c>
      <c r="H9" s="572"/>
      <c r="I9" s="572"/>
      <c r="J9" s="572"/>
      <c r="K9" s="572"/>
      <c r="L9" s="572"/>
    </row>
    <row r="10" spans="1:12" ht="15" customHeight="1">
      <c r="A10" s="248">
        <v>1.3</v>
      </c>
      <c r="B10" s="303" t="s">
        <v>74</v>
      </c>
      <c r="C10" s="252">
        <v>0</v>
      </c>
      <c r="D10" s="306">
        <v>0</v>
      </c>
      <c r="E10" s="252">
        <v>0</v>
      </c>
      <c r="F10" s="252">
        <v>0</v>
      </c>
      <c r="G10" s="307">
        <v>125085</v>
      </c>
      <c r="H10" s="572"/>
      <c r="I10" s="572"/>
      <c r="J10" s="572"/>
      <c r="K10" s="572"/>
      <c r="L10" s="572"/>
    </row>
    <row r="11" spans="1:12" ht="15" customHeight="1">
      <c r="A11" s="248">
        <v>2</v>
      </c>
      <c r="B11" s="302" t="s">
        <v>113</v>
      </c>
      <c r="C11" s="252">
        <v>6976231.6372282691</v>
      </c>
      <c r="D11" s="306">
        <v>2909780.1571054664</v>
      </c>
      <c r="E11" s="252">
        <v>0</v>
      </c>
      <c r="F11" s="252">
        <v>872003.55367146665</v>
      </c>
      <c r="G11" s="307">
        <v>0</v>
      </c>
      <c r="H11" s="572"/>
      <c r="I11" s="572"/>
      <c r="J11" s="572"/>
      <c r="K11" s="572"/>
      <c r="L11" s="572"/>
    </row>
    <row r="12" spans="1:12" ht="15" customHeight="1">
      <c r="A12" s="248">
        <v>3</v>
      </c>
      <c r="B12" s="302" t="s">
        <v>111</v>
      </c>
      <c r="C12" s="252">
        <v>177593353.73124996</v>
      </c>
      <c r="D12" s="306">
        <v>177593353.73124996</v>
      </c>
      <c r="E12" s="252">
        <v>177590182.32499996</v>
      </c>
      <c r="F12" s="252">
        <v>162094259.38124993</v>
      </c>
      <c r="G12" s="307">
        <v>162094259.38124993</v>
      </c>
      <c r="H12" s="572"/>
      <c r="I12" s="572"/>
      <c r="J12" s="572"/>
      <c r="K12" s="572"/>
      <c r="L12" s="572"/>
    </row>
    <row r="13" spans="1:12" ht="15" customHeight="1" thickBot="1">
      <c r="A13" s="76">
        <v>4</v>
      </c>
      <c r="B13" s="310" t="s">
        <v>158</v>
      </c>
      <c r="C13" s="153">
        <f>C6+C11+C12</f>
        <v>1477190070.9753292</v>
      </c>
      <c r="D13" s="308">
        <f>D6+D11+D12</f>
        <v>1382924104.0898964</v>
      </c>
      <c r="E13" s="154">
        <f t="shared" ref="E13:G13" si="1">E6+E11+E12</f>
        <v>1342003094.3643045</v>
      </c>
      <c r="F13" s="153">
        <f t="shared" si="1"/>
        <v>1243396354.4535625</v>
      </c>
      <c r="G13" s="309">
        <f t="shared" si="1"/>
        <v>1237862182.9669118</v>
      </c>
      <c r="H13" s="572"/>
      <c r="I13" s="572"/>
      <c r="J13" s="572"/>
      <c r="K13" s="572"/>
      <c r="L13" s="572"/>
    </row>
    <row r="14" spans="1:12">
      <c r="B14" s="17"/>
    </row>
    <row r="15" spans="1:12" ht="25.5">
      <c r="B15" s="17" t="s">
        <v>329</v>
      </c>
    </row>
    <row r="16" spans="1:12">
      <c r="B16" s="17"/>
    </row>
    <row r="17" spans="2:2">
      <c r="B17" s="17"/>
    </row>
    <row r="18" spans="2:2">
      <c r="B18" s="17"/>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8"/>
  <sheetViews>
    <sheetView showGridLines="0" tabSelected="1" zoomScaleNormal="100" workbookViewId="0">
      <pane xSplit="1" ySplit="4" topLeftCell="B5" activePane="bottomRight" state="frozen"/>
      <selection activeCell="B20" sqref="B20:C20"/>
      <selection pane="topRight" activeCell="B20" sqref="B20:C20"/>
      <selection pane="bottomLeft" activeCell="B20" sqref="B20:C20"/>
      <selection pane="bottomRight" activeCell="C18" sqref="C18:C21"/>
    </sheetView>
  </sheetViews>
  <sheetFormatPr defaultRowHeight="15"/>
  <cols>
    <col min="1" max="1" width="9.5703125" style="1" bestFit="1" customWidth="1"/>
    <col min="2" max="2" width="58.85546875" style="1" customWidth="1"/>
    <col min="3" max="3" width="111.7109375" style="1" customWidth="1"/>
  </cols>
  <sheetData>
    <row r="1" spans="1:8">
      <c r="A1" s="1" t="s">
        <v>108</v>
      </c>
      <c r="B1" s="1" t="str">
        <f>Info!C2</f>
        <v>ს.ს "პროკრედიტ ბანკი"</v>
      </c>
    </row>
    <row r="2" spans="1:8">
      <c r="A2" s="1" t="s">
        <v>109</v>
      </c>
      <c r="B2" s="333">
        <f>'1. key ratios'!B2</f>
        <v>45473</v>
      </c>
    </row>
    <row r="4" spans="1:8" ht="36" customHeight="1" thickBot="1">
      <c r="A4" s="147" t="s">
        <v>191</v>
      </c>
      <c r="B4" s="24" t="s">
        <v>91</v>
      </c>
      <c r="C4" s="9"/>
    </row>
    <row r="5" spans="1:8" ht="16.5">
      <c r="A5" s="7"/>
      <c r="B5" s="298" t="s">
        <v>92</v>
      </c>
      <c r="C5" s="315" t="s">
        <v>340</v>
      </c>
    </row>
    <row r="6" spans="1:8" ht="15.75">
      <c r="A6" s="10">
        <v>1</v>
      </c>
      <c r="B6" s="25" t="s">
        <v>703</v>
      </c>
      <c r="C6" s="311" t="s">
        <v>706</v>
      </c>
    </row>
    <row r="7" spans="1:8" ht="15.75">
      <c r="A7" s="10">
        <v>2</v>
      </c>
      <c r="B7" s="25" t="s">
        <v>707</v>
      </c>
      <c r="C7" s="311" t="s">
        <v>708</v>
      </c>
    </row>
    <row r="8" spans="1:8" ht="15.75">
      <c r="A8" s="10">
        <v>3</v>
      </c>
      <c r="B8" s="25" t="s">
        <v>709</v>
      </c>
      <c r="C8" s="311" t="s">
        <v>710</v>
      </c>
    </row>
    <row r="9" spans="1:8" ht="15.75">
      <c r="A9" s="10">
        <v>4</v>
      </c>
      <c r="B9" s="25" t="s">
        <v>711</v>
      </c>
      <c r="C9" s="311" t="s">
        <v>708</v>
      </c>
    </row>
    <row r="10" spans="1:8" ht="15.75">
      <c r="A10" s="10">
        <v>5</v>
      </c>
      <c r="B10" s="25" t="s">
        <v>712</v>
      </c>
      <c r="C10" s="311" t="s">
        <v>710</v>
      </c>
    </row>
    <row r="11" spans="1:8" ht="15.75">
      <c r="A11" s="10">
        <v>6</v>
      </c>
      <c r="B11" s="25"/>
      <c r="C11" s="311"/>
    </row>
    <row r="12" spans="1:8" ht="15.75">
      <c r="A12" s="10">
        <v>7</v>
      </c>
      <c r="B12" s="25"/>
      <c r="C12" s="311"/>
      <c r="H12" s="2"/>
    </row>
    <row r="13" spans="1:8" ht="15.75">
      <c r="A13" s="10">
        <v>8</v>
      </c>
      <c r="B13" s="25"/>
      <c r="C13" s="311"/>
    </row>
    <row r="14" spans="1:8" ht="15.75">
      <c r="A14" s="10">
        <v>9</v>
      </c>
      <c r="B14" s="25"/>
      <c r="C14" s="311"/>
    </row>
    <row r="15" spans="1:8" ht="15.75">
      <c r="A15" s="10">
        <v>10</v>
      </c>
      <c r="B15" s="25"/>
      <c r="C15" s="311"/>
    </row>
    <row r="16" spans="1:8" ht="15.75">
      <c r="A16" s="10"/>
      <c r="B16" s="710"/>
      <c r="C16" s="711"/>
    </row>
    <row r="17" spans="1:3" ht="15.75">
      <c r="A17" s="10"/>
      <c r="B17" s="299" t="s">
        <v>93</v>
      </c>
      <c r="C17" s="316" t="s">
        <v>341</v>
      </c>
    </row>
    <row r="18" spans="1:3" ht="31.5">
      <c r="A18" s="10">
        <v>1</v>
      </c>
      <c r="B18" s="21" t="s">
        <v>713</v>
      </c>
      <c r="C18" s="314" t="s">
        <v>726</v>
      </c>
    </row>
    <row r="19" spans="1:3" ht="16.5">
      <c r="A19" s="10">
        <v>2</v>
      </c>
      <c r="B19" s="21" t="s">
        <v>714</v>
      </c>
      <c r="C19" s="313" t="s">
        <v>727</v>
      </c>
    </row>
    <row r="20" spans="1:3" ht="16.5">
      <c r="A20" s="10">
        <v>3</v>
      </c>
      <c r="B20" s="21" t="s">
        <v>715</v>
      </c>
      <c r="C20" s="313" t="s">
        <v>728</v>
      </c>
    </row>
    <row r="21" spans="1:3" ht="16.5">
      <c r="A21" s="10">
        <v>4</v>
      </c>
      <c r="B21" s="21" t="s">
        <v>716</v>
      </c>
      <c r="C21" s="313" t="s">
        <v>717</v>
      </c>
    </row>
    <row r="22" spans="1:3" ht="16.5">
      <c r="A22" s="10">
        <v>5</v>
      </c>
      <c r="B22" s="21"/>
      <c r="C22" s="313"/>
    </row>
    <row r="23" spans="1:3" ht="16.5">
      <c r="A23" s="10">
        <v>6</v>
      </c>
      <c r="B23" s="21"/>
      <c r="C23" s="313"/>
    </row>
    <row r="24" spans="1:3" ht="16.5">
      <c r="A24" s="10">
        <v>7</v>
      </c>
      <c r="B24" s="21"/>
      <c r="C24" s="313"/>
    </row>
    <row r="25" spans="1:3" ht="16.5">
      <c r="A25" s="10">
        <v>8</v>
      </c>
      <c r="B25" s="21"/>
      <c r="C25" s="313"/>
    </row>
    <row r="26" spans="1:3" ht="16.5">
      <c r="A26" s="10">
        <v>9</v>
      </c>
      <c r="B26" s="21"/>
      <c r="C26" s="313"/>
    </row>
    <row r="27" spans="1:3" ht="15.75" customHeight="1">
      <c r="A27" s="10">
        <v>10</v>
      </c>
      <c r="B27" s="21"/>
      <c r="C27" s="314"/>
    </row>
    <row r="28" spans="1:3" ht="15.75" customHeight="1">
      <c r="A28" s="10"/>
      <c r="B28" s="21"/>
      <c r="C28" s="22"/>
    </row>
    <row r="29" spans="1:3" ht="30" customHeight="1">
      <c r="A29" s="10"/>
      <c r="B29" s="712" t="s">
        <v>94</v>
      </c>
      <c r="C29" s="713"/>
    </row>
    <row r="30" spans="1:3" ht="15.75">
      <c r="A30" s="10">
        <v>1</v>
      </c>
      <c r="B30" s="25" t="s">
        <v>718</v>
      </c>
      <c r="C30" s="573">
        <v>1</v>
      </c>
    </row>
    <row r="31" spans="1:3" ht="15.75" customHeight="1">
      <c r="A31" s="10"/>
      <c r="B31" s="25"/>
      <c r="C31" s="26"/>
    </row>
    <row r="32" spans="1:3" ht="29.25" customHeight="1">
      <c r="A32" s="10"/>
      <c r="B32" s="712" t="s">
        <v>174</v>
      </c>
      <c r="C32" s="713"/>
    </row>
    <row r="33" spans="1:3" ht="15.75">
      <c r="A33" s="10">
        <v>1</v>
      </c>
      <c r="B33" s="25" t="s">
        <v>719</v>
      </c>
      <c r="C33" s="576">
        <v>0.183</v>
      </c>
    </row>
    <row r="34" spans="1:3" ht="15.75">
      <c r="A34" s="574">
        <v>2</v>
      </c>
      <c r="B34" s="575" t="s">
        <v>720</v>
      </c>
      <c r="C34" s="577">
        <v>0.13200000000000001</v>
      </c>
    </row>
    <row r="35" spans="1:3" ht="15.75">
      <c r="A35" s="574">
        <v>3</v>
      </c>
      <c r="B35" s="575" t="s">
        <v>721</v>
      </c>
      <c r="C35" s="577">
        <v>0.125</v>
      </c>
    </row>
    <row r="36" spans="1:3" ht="15.75">
      <c r="A36" s="574">
        <v>4</v>
      </c>
      <c r="B36" s="575" t="s">
        <v>722</v>
      </c>
      <c r="C36" s="577">
        <v>8.6999999999999994E-2</v>
      </c>
    </row>
    <row r="37" spans="1:3" ht="15.75">
      <c r="A37" s="574">
        <v>5</v>
      </c>
      <c r="B37" s="575" t="s">
        <v>723</v>
      </c>
      <c r="C37" s="577">
        <v>8.5999999999999993E-2</v>
      </c>
    </row>
    <row r="38" spans="1:3" ht="17.25" thickBot="1">
      <c r="A38" s="11"/>
      <c r="B38" s="27"/>
      <c r="C38" s="312"/>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G53"/>
  <sheetViews>
    <sheetView zoomScale="80" zoomScaleNormal="80" workbookViewId="0">
      <pane xSplit="1" ySplit="5" topLeftCell="B20" activePane="bottomRight" state="frozen"/>
      <selection activeCell="B20" sqref="B20:C20"/>
      <selection pane="topRight" activeCell="B20" sqref="B20:C20"/>
      <selection pane="bottomLeft" activeCell="B20" sqref="B20:C20"/>
      <selection pane="bottomRight" activeCell="B20" sqref="B20:C20"/>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2" bestFit="1" customWidth="1"/>
    <col min="7" max="7" width="12.5703125" bestFit="1" customWidth="1"/>
  </cols>
  <sheetData>
    <row r="1" spans="1:5" ht="16.5">
      <c r="A1" s="13" t="s">
        <v>108</v>
      </c>
      <c r="B1" s="12" t="str">
        <f>Info!C2</f>
        <v>ს.ს "პროკრედიტ ბანკი"</v>
      </c>
    </row>
    <row r="2" spans="1:5" s="13" customFormat="1" ht="15.75" customHeight="1">
      <c r="A2" s="13" t="s">
        <v>109</v>
      </c>
      <c r="B2" s="333">
        <f>'1. key ratios'!B2</f>
        <v>45473</v>
      </c>
    </row>
    <row r="3" spans="1:5" s="13" customFormat="1" ht="15.75" customHeight="1"/>
    <row r="4" spans="1:5" s="13" customFormat="1" ht="15.75" customHeight="1" thickBot="1">
      <c r="A4" s="148" t="s">
        <v>192</v>
      </c>
      <c r="B4" s="149" t="s">
        <v>168</v>
      </c>
      <c r="C4" s="123"/>
      <c r="D4" s="123"/>
      <c r="E4" s="124" t="s">
        <v>87</v>
      </c>
    </row>
    <row r="5" spans="1:5" s="72" customFormat="1" ht="17.45" customHeight="1">
      <c r="A5" s="226"/>
      <c r="B5" s="227"/>
      <c r="C5" s="122" t="s">
        <v>0</v>
      </c>
      <c r="D5" s="122" t="s">
        <v>1</v>
      </c>
      <c r="E5" s="228" t="s">
        <v>2</v>
      </c>
    </row>
    <row r="6" spans="1:5" ht="14.45" customHeight="1">
      <c r="A6" s="229"/>
      <c r="B6" s="714" t="s">
        <v>144</v>
      </c>
      <c r="C6" s="714" t="s">
        <v>637</v>
      </c>
      <c r="D6" s="715" t="s">
        <v>143</v>
      </c>
      <c r="E6" s="716"/>
    </row>
    <row r="7" spans="1:5" ht="99.6" customHeight="1">
      <c r="A7" s="229"/>
      <c r="B7" s="714"/>
      <c r="C7" s="714"/>
      <c r="D7" s="224" t="s">
        <v>142</v>
      </c>
      <c r="E7" s="225" t="s">
        <v>246</v>
      </c>
    </row>
    <row r="8" spans="1:5" ht="22.5" customHeight="1">
      <c r="A8" s="413">
        <v>1</v>
      </c>
      <c r="B8" s="388" t="s">
        <v>636</v>
      </c>
      <c r="C8" s="578">
        <v>399123856.24189997</v>
      </c>
      <c r="D8" s="578">
        <v>0</v>
      </c>
      <c r="E8" s="578">
        <v>399123856.24189997</v>
      </c>
    </row>
    <row r="9" spans="1:5">
      <c r="A9" s="413">
        <v>1.1000000000000001</v>
      </c>
      <c r="B9" s="389" t="s">
        <v>96</v>
      </c>
      <c r="C9" s="578">
        <v>51450878.255999997</v>
      </c>
      <c r="D9" s="578"/>
      <c r="E9" s="578">
        <v>51450878.255999997</v>
      </c>
    </row>
    <row r="10" spans="1:5">
      <c r="A10" s="413">
        <v>1.2</v>
      </c>
      <c r="B10" s="389" t="s">
        <v>97</v>
      </c>
      <c r="C10" s="578">
        <v>194971890.68739995</v>
      </c>
      <c r="D10" s="578"/>
      <c r="E10" s="578">
        <v>194971890.68739995</v>
      </c>
    </row>
    <row r="11" spans="1:5">
      <c r="A11" s="413">
        <v>1.3</v>
      </c>
      <c r="B11" s="389" t="s">
        <v>98</v>
      </c>
      <c r="C11" s="578">
        <v>152701087.2985</v>
      </c>
      <c r="D11" s="578"/>
      <c r="E11" s="578">
        <v>152701087.2985</v>
      </c>
    </row>
    <row r="12" spans="1:5">
      <c r="A12" s="413">
        <v>2</v>
      </c>
      <c r="B12" s="390" t="s">
        <v>523</v>
      </c>
      <c r="C12" s="578">
        <v>0</v>
      </c>
      <c r="D12" s="578"/>
      <c r="E12" s="578">
        <v>0</v>
      </c>
    </row>
    <row r="13" spans="1:5">
      <c r="A13" s="413">
        <v>2.1</v>
      </c>
      <c r="B13" s="391" t="s">
        <v>524</v>
      </c>
      <c r="C13" s="578">
        <v>0</v>
      </c>
      <c r="D13" s="578"/>
      <c r="E13" s="578">
        <v>0</v>
      </c>
    </row>
    <row r="14" spans="1:5" ht="33.950000000000003" customHeight="1">
      <c r="A14" s="413">
        <v>3</v>
      </c>
      <c r="B14" s="392" t="s">
        <v>525</v>
      </c>
      <c r="C14" s="578">
        <v>0</v>
      </c>
      <c r="D14" s="578"/>
      <c r="E14" s="578">
        <v>0</v>
      </c>
    </row>
    <row r="15" spans="1:5" ht="32.450000000000003" customHeight="1">
      <c r="A15" s="413">
        <v>4</v>
      </c>
      <c r="B15" s="393" t="s">
        <v>526</v>
      </c>
      <c r="C15" s="578">
        <v>0</v>
      </c>
      <c r="D15" s="578"/>
      <c r="E15" s="578">
        <v>0</v>
      </c>
    </row>
    <row r="16" spans="1:5" ht="23.1" customHeight="1">
      <c r="A16" s="413">
        <v>5</v>
      </c>
      <c r="B16" s="393" t="s">
        <v>527</v>
      </c>
      <c r="C16" s="578">
        <v>139527.79999999999</v>
      </c>
      <c r="D16" s="578">
        <v>0</v>
      </c>
      <c r="E16" s="578">
        <v>139527.79999999999</v>
      </c>
    </row>
    <row r="17" spans="1:5">
      <c r="A17" s="413">
        <v>5.0999999999999996</v>
      </c>
      <c r="B17" s="394" t="s">
        <v>528</v>
      </c>
      <c r="C17" s="578">
        <v>139527.79999999999</v>
      </c>
      <c r="D17" s="578"/>
      <c r="E17" s="578">
        <v>139527.79999999999</v>
      </c>
    </row>
    <row r="18" spans="1:5">
      <c r="A18" s="413">
        <v>5.2</v>
      </c>
      <c r="B18" s="394" t="s">
        <v>455</v>
      </c>
      <c r="C18" s="578">
        <v>0</v>
      </c>
      <c r="D18" s="578"/>
      <c r="E18" s="578">
        <v>0</v>
      </c>
    </row>
    <row r="19" spans="1:5">
      <c r="A19" s="413">
        <v>5.3</v>
      </c>
      <c r="B19" s="394" t="s">
        <v>529</v>
      </c>
      <c r="C19" s="578">
        <v>0</v>
      </c>
      <c r="D19" s="578"/>
      <c r="E19" s="578">
        <v>0</v>
      </c>
    </row>
    <row r="20" spans="1:5" ht="21">
      <c r="A20" s="413">
        <v>6</v>
      </c>
      <c r="B20" s="392" t="s">
        <v>530</v>
      </c>
      <c r="C20" s="578">
        <v>1430762714.4621282</v>
      </c>
      <c r="D20" s="578">
        <v>0</v>
      </c>
      <c r="E20" s="578">
        <v>1430762714.4621282</v>
      </c>
    </row>
    <row r="21" spans="1:5">
      <c r="A21" s="413">
        <v>6.1</v>
      </c>
      <c r="B21" s="394" t="s">
        <v>455</v>
      </c>
      <c r="C21" s="352">
        <v>126271912.13</v>
      </c>
      <c r="D21" s="352"/>
      <c r="E21" s="352">
        <v>126271912.13</v>
      </c>
    </row>
    <row r="22" spans="1:5">
      <c r="A22" s="413">
        <v>6.2</v>
      </c>
      <c r="B22" s="394" t="s">
        <v>529</v>
      </c>
      <c r="C22" s="352">
        <v>1304490802.332128</v>
      </c>
      <c r="D22" s="352"/>
      <c r="E22" s="352">
        <v>1304490802.332128</v>
      </c>
    </row>
    <row r="23" spans="1:5" ht="21">
      <c r="A23" s="413">
        <v>7</v>
      </c>
      <c r="B23" s="395" t="s">
        <v>531</v>
      </c>
      <c r="C23" s="579">
        <v>8615015.5899999999</v>
      </c>
      <c r="D23" s="579">
        <v>8615015.5899999999</v>
      </c>
      <c r="E23" s="579">
        <v>0</v>
      </c>
    </row>
    <row r="24" spans="1:5" ht="21">
      <c r="A24" s="413">
        <v>8</v>
      </c>
      <c r="B24" s="396" t="s">
        <v>532</v>
      </c>
      <c r="C24" s="579">
        <v>0</v>
      </c>
      <c r="D24" s="579"/>
      <c r="E24" s="579">
        <v>0</v>
      </c>
    </row>
    <row r="25" spans="1:5">
      <c r="A25" s="413">
        <v>9</v>
      </c>
      <c r="B25" s="393" t="s">
        <v>533</v>
      </c>
      <c r="C25" s="579">
        <v>45566307.039999999</v>
      </c>
      <c r="D25" s="579">
        <v>0</v>
      </c>
      <c r="E25" s="579">
        <v>45566307.039999999</v>
      </c>
    </row>
    <row r="26" spans="1:5">
      <c r="A26" s="413">
        <v>9.1</v>
      </c>
      <c r="B26" s="397" t="s">
        <v>534</v>
      </c>
      <c r="C26" s="579">
        <v>41363758.089999996</v>
      </c>
      <c r="D26" s="579"/>
      <c r="E26" s="579">
        <v>41363758.089999996</v>
      </c>
    </row>
    <row r="27" spans="1:5">
      <c r="A27" s="413">
        <v>9.1999999999999993</v>
      </c>
      <c r="B27" s="397" t="s">
        <v>535</v>
      </c>
      <c r="C27" s="579">
        <v>4202548.95</v>
      </c>
      <c r="D27" s="579"/>
      <c r="E27" s="579">
        <v>4202548.95</v>
      </c>
    </row>
    <row r="28" spans="1:5">
      <c r="A28" s="413">
        <v>10</v>
      </c>
      <c r="B28" s="393" t="s">
        <v>36</v>
      </c>
      <c r="C28" s="579">
        <v>2353628.39</v>
      </c>
      <c r="D28" s="579">
        <v>2353628.39</v>
      </c>
      <c r="E28" s="579">
        <v>0</v>
      </c>
    </row>
    <row r="29" spans="1:5">
      <c r="A29" s="413">
        <v>10.1</v>
      </c>
      <c r="B29" s="397" t="s">
        <v>536</v>
      </c>
      <c r="C29" s="579">
        <v>0</v>
      </c>
      <c r="D29" s="579"/>
      <c r="E29" s="579">
        <v>0</v>
      </c>
    </row>
    <row r="30" spans="1:5">
      <c r="A30" s="413">
        <v>10.199999999999999</v>
      </c>
      <c r="B30" s="397" t="s">
        <v>537</v>
      </c>
      <c r="C30" s="579">
        <v>2353628.39</v>
      </c>
      <c r="D30" s="579">
        <v>2353628.39</v>
      </c>
      <c r="E30" s="579">
        <v>0</v>
      </c>
    </row>
    <row r="31" spans="1:5">
      <c r="A31" s="413">
        <v>11</v>
      </c>
      <c r="B31" s="393" t="s">
        <v>538</v>
      </c>
      <c r="C31" s="579">
        <v>110329.97</v>
      </c>
      <c r="D31" s="579">
        <v>0</v>
      </c>
      <c r="E31" s="579">
        <v>110329.97</v>
      </c>
    </row>
    <row r="32" spans="1:5">
      <c r="A32" s="413">
        <v>11.1</v>
      </c>
      <c r="B32" s="397" t="s">
        <v>539</v>
      </c>
      <c r="C32" s="579">
        <v>110329.97</v>
      </c>
      <c r="D32" s="579"/>
      <c r="E32" s="579">
        <v>110329.97</v>
      </c>
    </row>
    <row r="33" spans="1:7">
      <c r="A33" s="413">
        <v>11.2</v>
      </c>
      <c r="B33" s="397" t="s">
        <v>540</v>
      </c>
      <c r="C33" s="579">
        <v>0</v>
      </c>
      <c r="D33" s="579"/>
      <c r="E33" s="579">
        <v>0</v>
      </c>
    </row>
    <row r="34" spans="1:7">
      <c r="A34" s="413">
        <v>13</v>
      </c>
      <c r="B34" s="393" t="s">
        <v>99</v>
      </c>
      <c r="C34" s="352">
        <v>6331264.6387720006</v>
      </c>
      <c r="D34" s="352"/>
      <c r="E34" s="352">
        <v>6331264.6387720006</v>
      </c>
    </row>
    <row r="35" spans="1:7">
      <c r="A35" s="413">
        <v>13.1</v>
      </c>
      <c r="B35" s="398" t="s">
        <v>541</v>
      </c>
      <c r="C35" s="352">
        <v>76010</v>
      </c>
      <c r="D35" s="352"/>
      <c r="E35" s="352">
        <v>76010</v>
      </c>
    </row>
    <row r="36" spans="1:7">
      <c r="A36" s="413">
        <v>13.2</v>
      </c>
      <c r="B36" s="398" t="s">
        <v>542</v>
      </c>
      <c r="C36" s="352">
        <v>0</v>
      </c>
      <c r="D36" s="352"/>
      <c r="E36" s="352">
        <v>0</v>
      </c>
    </row>
    <row r="37" spans="1:7" ht="39" thickBot="1">
      <c r="A37" s="230"/>
      <c r="B37" s="231" t="s">
        <v>222</v>
      </c>
      <c r="C37" s="193">
        <f>SUM(C8,C12,C14,C15,C16,C20,C23,C24,C25,C28,C31,C34)</f>
        <v>1893002644.1328001</v>
      </c>
      <c r="D37" s="193">
        <f t="shared" ref="D37:E37" si="0">SUM(D8,D12,D14,D15,D16,D20,D23,D24,D25,D28,D31,D34)</f>
        <v>10968643.98</v>
      </c>
      <c r="E37" s="193">
        <f t="shared" si="0"/>
        <v>1882034000.1528001</v>
      </c>
    </row>
    <row r="38" spans="1:7">
      <c r="A38"/>
      <c r="B38"/>
      <c r="C38" s="580"/>
      <c r="D38" s="580"/>
      <c r="E38" s="580"/>
    </row>
    <row r="39" spans="1:7">
      <c r="A39"/>
      <c r="B39"/>
      <c r="C39"/>
      <c r="D39"/>
      <c r="E39"/>
    </row>
    <row r="41" spans="1:7" s="1" customFormat="1" ht="15.75">
      <c r="B41" s="29"/>
      <c r="F41"/>
      <c r="G41"/>
    </row>
    <row r="42" spans="1:7" s="1" customFormat="1">
      <c r="B42" s="30"/>
      <c r="F42"/>
      <c r="G42"/>
    </row>
    <row r="43" spans="1:7" s="1" customFormat="1" ht="15.75">
      <c r="B43" s="29"/>
      <c r="F43"/>
      <c r="G43"/>
    </row>
    <row r="44" spans="1:7" s="1" customFormat="1" ht="15.75">
      <c r="B44" s="29"/>
      <c r="F44"/>
      <c r="G44"/>
    </row>
    <row r="45" spans="1:7" s="1" customFormat="1" ht="15.75">
      <c r="B45" s="29"/>
      <c r="F45"/>
      <c r="G45"/>
    </row>
    <row r="46" spans="1:7" s="1" customFormat="1" ht="15.75">
      <c r="B46" s="29"/>
      <c r="F46"/>
      <c r="G46"/>
    </row>
    <row r="47" spans="1:7" s="1" customFormat="1" ht="15.75">
      <c r="B47" s="29"/>
      <c r="F47"/>
      <c r="G47"/>
    </row>
    <row r="48" spans="1:7" s="1" customFormat="1">
      <c r="B48" s="30"/>
      <c r="F48"/>
      <c r="G48"/>
    </row>
    <row r="49" spans="2:7" s="1" customFormat="1">
      <c r="B49" s="30"/>
      <c r="F49"/>
      <c r="G49"/>
    </row>
    <row r="50" spans="2:7" s="1" customFormat="1">
      <c r="B50" s="30"/>
      <c r="F50"/>
      <c r="G50"/>
    </row>
    <row r="51" spans="2:7" s="1" customFormat="1">
      <c r="B51" s="30"/>
      <c r="F51"/>
      <c r="G51"/>
    </row>
    <row r="52" spans="2:7" s="1" customFormat="1">
      <c r="B52" s="30"/>
      <c r="F52"/>
      <c r="G52"/>
    </row>
    <row r="53" spans="2:7" s="1" customFormat="1">
      <c r="B53" s="30"/>
      <c r="F53"/>
      <c r="G53"/>
    </row>
  </sheetData>
  <mergeCells count="3">
    <mergeCell ref="B6:B7"/>
    <mergeCell ref="C6:C7"/>
    <mergeCell ref="D6:E6"/>
  </mergeCells>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Normal="100" workbookViewId="0">
      <pane xSplit="1" ySplit="4" topLeftCell="B5" activePane="bottomRight" state="frozen"/>
      <selection activeCell="B20" sqref="B20:C20"/>
      <selection pane="topRight" activeCell="B20" sqref="B20:C20"/>
      <selection pane="bottomLeft" activeCell="B20" sqref="B20:C20"/>
      <selection pane="bottomRight" activeCell="B20" sqref="B20:C20"/>
    </sheetView>
  </sheetViews>
  <sheetFormatPr defaultRowHeight="15" outlineLevelRow="1"/>
  <cols>
    <col min="1" max="1" width="9.5703125" style="1" bestFit="1" customWidth="1"/>
    <col min="2" max="2" width="114.28515625" style="1"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6.5">
      <c r="A1" s="13" t="s">
        <v>108</v>
      </c>
      <c r="B1" s="12" t="str">
        <f>Info!C2</f>
        <v>ს.ს "პროკრედიტ ბანკი"</v>
      </c>
    </row>
    <row r="2" spans="1:6" s="13" customFormat="1" ht="15.75" customHeight="1">
      <c r="A2" s="13" t="s">
        <v>109</v>
      </c>
      <c r="B2" s="333">
        <f>'1. key ratios'!B2</f>
        <v>45473</v>
      </c>
      <c r="C2"/>
      <c r="D2"/>
      <c r="E2"/>
      <c r="F2"/>
    </row>
    <row r="3" spans="1:6" s="13" customFormat="1" ht="15.75" customHeight="1">
      <c r="C3"/>
      <c r="D3"/>
      <c r="E3"/>
      <c r="F3"/>
    </row>
    <row r="4" spans="1:6" s="13" customFormat="1" ht="26.25" thickBot="1">
      <c r="A4" s="13" t="s">
        <v>193</v>
      </c>
      <c r="B4" s="130" t="s">
        <v>171</v>
      </c>
      <c r="C4" s="124" t="s">
        <v>87</v>
      </c>
      <c r="D4"/>
      <c r="E4"/>
      <c r="F4"/>
    </row>
    <row r="5" spans="1:6">
      <c r="A5" s="125">
        <v>1</v>
      </c>
      <c r="B5" s="126" t="s">
        <v>520</v>
      </c>
      <c r="C5" s="155">
        <f>'7. LI1'!E37</f>
        <v>1882034000.1528001</v>
      </c>
    </row>
    <row r="6" spans="1:6">
      <c r="A6" s="71">
        <v>2.1</v>
      </c>
      <c r="B6" s="132" t="s">
        <v>639</v>
      </c>
      <c r="C6" s="156">
        <v>164463188.53740001</v>
      </c>
    </row>
    <row r="7" spans="1:6" s="2" customFormat="1" ht="25.5" outlineLevel="1">
      <c r="A7" s="131">
        <v>2.2000000000000002</v>
      </c>
      <c r="B7" s="127" t="s">
        <v>640</v>
      </c>
      <c r="C7" s="157">
        <v>0</v>
      </c>
    </row>
    <row r="8" spans="1:6" s="2" customFormat="1" ht="26.25">
      <c r="A8" s="131">
        <v>3</v>
      </c>
      <c r="B8" s="128" t="s">
        <v>521</v>
      </c>
      <c r="C8" s="158">
        <f>SUM(C5:C7)</f>
        <v>2046497188.6902001</v>
      </c>
    </row>
    <row r="9" spans="1:6">
      <c r="A9" s="71">
        <v>4</v>
      </c>
      <c r="B9" s="135" t="s">
        <v>169</v>
      </c>
      <c r="C9" s="156"/>
    </row>
    <row r="10" spans="1:6" s="2" customFormat="1" ht="25.5" outlineLevel="1">
      <c r="A10" s="131">
        <v>5.0999999999999996</v>
      </c>
      <c r="B10" s="127" t="s">
        <v>175</v>
      </c>
      <c r="C10" s="157">
        <v>-80968904.999300018</v>
      </c>
    </row>
    <row r="11" spans="1:6" s="2" customFormat="1" ht="25.5" outlineLevel="1">
      <c r="A11" s="131">
        <v>5.2</v>
      </c>
      <c r="B11" s="127" t="s">
        <v>176</v>
      </c>
      <c r="C11" s="157">
        <v>0</v>
      </c>
    </row>
    <row r="12" spans="1:6" s="2" customFormat="1">
      <c r="A12" s="131">
        <v>6</v>
      </c>
      <c r="B12" s="133" t="s">
        <v>330</v>
      </c>
      <c r="C12" s="157"/>
    </row>
    <row r="13" spans="1:6" s="2" customFormat="1" ht="15.75" thickBot="1">
      <c r="A13" s="134">
        <v>7</v>
      </c>
      <c r="B13" s="129" t="s">
        <v>170</v>
      </c>
      <c r="C13" s="159">
        <f>SUM(C8:C12)</f>
        <v>1965528283.6909001</v>
      </c>
    </row>
    <row r="15" spans="1:6">
      <c r="B15" s="17"/>
    </row>
    <row r="17" spans="2:9" s="1" customFormat="1">
      <c r="B17" s="31"/>
      <c r="C17"/>
      <c r="D17"/>
      <c r="E17"/>
      <c r="F17"/>
      <c r="G17"/>
      <c r="H17"/>
      <c r="I17"/>
    </row>
    <row r="18" spans="2:9" s="1" customFormat="1" ht="15.75">
      <c r="B18" s="28"/>
      <c r="C18"/>
      <c r="D18"/>
      <c r="E18"/>
      <c r="F18"/>
      <c r="G18"/>
      <c r="H18"/>
      <c r="I18"/>
    </row>
    <row r="19" spans="2:9" s="1" customFormat="1" ht="15.75">
      <c r="B19" s="28"/>
      <c r="C19"/>
      <c r="D19"/>
      <c r="E19"/>
      <c r="F19"/>
      <c r="G19"/>
      <c r="H19"/>
      <c r="I19"/>
    </row>
    <row r="20" spans="2:9" s="1" customFormat="1">
      <c r="B20" s="30"/>
      <c r="C20"/>
      <c r="D20"/>
      <c r="E20"/>
      <c r="F20"/>
      <c r="G20"/>
      <c r="H20"/>
      <c r="I20"/>
    </row>
    <row r="21" spans="2:9" s="1" customFormat="1" ht="15.75">
      <c r="B21" s="29"/>
      <c r="C21"/>
      <c r="D21"/>
      <c r="E21"/>
      <c r="F21"/>
      <c r="G21"/>
      <c r="H21"/>
      <c r="I21"/>
    </row>
    <row r="22" spans="2:9" s="1" customFormat="1">
      <c r="B22" s="30"/>
      <c r="C22"/>
      <c r="D22"/>
      <c r="E22"/>
      <c r="F22"/>
      <c r="G22"/>
      <c r="H22"/>
      <c r="I22"/>
    </row>
    <row r="23" spans="2:9" s="1" customFormat="1" ht="15.75">
      <c r="B23" s="29"/>
      <c r="C23"/>
      <c r="D23"/>
      <c r="E23"/>
      <c r="F23"/>
      <c r="G23"/>
      <c r="H23"/>
      <c r="I23"/>
    </row>
    <row r="24" spans="2:9" s="1" customFormat="1" ht="15.75">
      <c r="B24" s="29"/>
      <c r="C24"/>
      <c r="D24"/>
      <c r="E24"/>
      <c r="F24"/>
      <c r="G24"/>
      <c r="H24"/>
      <c r="I24"/>
    </row>
    <row r="25" spans="2:9" s="1" customFormat="1" ht="15.75">
      <c r="B25" s="29"/>
      <c r="C25"/>
      <c r="D25"/>
      <c r="E25"/>
      <c r="F25"/>
      <c r="G25"/>
      <c r="H25"/>
      <c r="I25"/>
    </row>
    <row r="26" spans="2:9" s="1" customFormat="1" ht="15.75">
      <c r="B26" s="29"/>
      <c r="C26"/>
      <c r="D26"/>
      <c r="E26"/>
      <c r="F26"/>
      <c r="G26"/>
      <c r="H26"/>
      <c r="I26"/>
    </row>
    <row r="27" spans="2:9" s="1" customFormat="1" ht="15.75">
      <c r="B27" s="29"/>
      <c r="C27"/>
      <c r="D27"/>
      <c r="E27"/>
      <c r="F27"/>
      <c r="G27"/>
      <c r="H27"/>
      <c r="I27"/>
    </row>
    <row r="28" spans="2:9" s="1" customFormat="1">
      <c r="B28" s="30"/>
      <c r="C28"/>
      <c r="D28"/>
      <c r="E28"/>
      <c r="F28"/>
      <c r="G28"/>
      <c r="H28"/>
      <c r="I28"/>
    </row>
    <row r="29" spans="2:9" s="1" customFormat="1">
      <c r="B29" s="30"/>
      <c r="C29"/>
      <c r="D29"/>
      <c r="E29"/>
      <c r="F29"/>
      <c r="G29"/>
      <c r="H29"/>
      <c r="I29"/>
    </row>
    <row r="30" spans="2:9" s="1" customFormat="1">
      <c r="B30" s="30"/>
      <c r="C30"/>
      <c r="D30"/>
      <c r="E30"/>
      <c r="F30"/>
      <c r="G30"/>
      <c r="H30"/>
      <c r="I30"/>
    </row>
    <row r="31" spans="2:9" s="1" customFormat="1">
      <c r="B31" s="30"/>
      <c r="C31"/>
      <c r="D31"/>
      <c r="E31"/>
      <c r="F31"/>
      <c r="G31"/>
      <c r="H31"/>
      <c r="I31"/>
    </row>
    <row r="32" spans="2:9" s="1" customFormat="1">
      <c r="B32" s="30"/>
      <c r="C32"/>
      <c r="D32"/>
      <c r="E32"/>
      <c r="F32"/>
      <c r="G32"/>
      <c r="H32"/>
      <c r="I32"/>
    </row>
    <row r="33" spans="2:9" s="1" customFormat="1">
      <c r="B33" s="30"/>
      <c r="C33"/>
      <c r="D33"/>
      <c r="E33"/>
      <c r="F33"/>
      <c r="G33"/>
      <c r="H33"/>
      <c r="I33"/>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2024-07-24T12:42:22Z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MSIP_Label_78cbde42-0dd4-4942-9b1c-e23a1c4e5874_Enabled">
    <vt:lpwstr>true</vt:lpwstr>
  </property>
  <property fmtid="{D5CDD505-2E9C-101B-9397-08002B2CF9AE}" pid="8" name="MSIP_Label_78cbde42-0dd4-4942-9b1c-e23a1c4e5874_SetDate">
    <vt:lpwstr>2024-07-24T06:56:47Z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5d7b2de8-dbeb-4e32-b1b0-61e5739a39c9</vt:lpwstr>
  </property>
  <property fmtid="{D5CDD505-2E9C-101B-9397-08002B2CF9AE}" pid="13" name="MSIP_Label_78cbde42-0dd4-4942-9b1c-e23a1c4e5874_ContentBits">
    <vt:lpwstr>1</vt:lpwstr>
  </property>
</Properties>
</file>